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7400" windowHeight="9450" tabRatio="846" activeTab="0"/>
  </bookViews>
  <sheets>
    <sheet name="Лист1" sheetId="1" r:id="rId1"/>
    <sheet name="1 бухгалтер" sheetId="2" r:id="rId2"/>
    <sheet name="показатели план" sheetId="3" r:id="rId3"/>
    <sheet name="закупки" sheetId="4" r:id="rId4"/>
    <sheet name="справ инф" sheetId="5" r:id="rId5"/>
    <sheet name="мун задание" sheetId="6" r:id="rId6"/>
  </sheets>
  <definedNames>
    <definedName name="_xlnm.Print_Titles" localSheetId="2">'показатели план'!$6:$10</definedName>
    <definedName name="_xlnm.Print_Area" localSheetId="5">'мун задание'!$A$1:$I$55</definedName>
    <definedName name="_xlnm.Print_Area" localSheetId="2">'показатели план'!$A$1:$J$81</definedName>
  </definedNames>
  <calcPr fullCalcOnLoad="1"/>
</workbook>
</file>

<file path=xl/sharedStrings.xml><?xml version="1.0" encoding="utf-8"?>
<sst xmlns="http://schemas.openxmlformats.org/spreadsheetml/2006/main" count="292" uniqueCount="167">
  <si>
    <t>Начальник ПЭО МКУ ЦОДОУ</t>
  </si>
  <si>
    <t>1.1</t>
  </si>
  <si>
    <t>1.2</t>
  </si>
  <si>
    <t>2.1</t>
  </si>
  <si>
    <t>2.2</t>
  </si>
  <si>
    <t>2.3</t>
  </si>
  <si>
    <t>2.4</t>
  </si>
  <si>
    <t>3</t>
  </si>
  <si>
    <t>закупки товаров, работ, услуг</t>
  </si>
  <si>
    <r>
      <t xml:space="preserve">том числе </t>
    </r>
    <r>
      <rPr>
        <sz val="12"/>
        <rFont val="Times New Roman"/>
        <family val="1"/>
      </rPr>
      <t>выплаты стимулирующего характера руководителю учреждения</t>
    </r>
  </si>
  <si>
    <t>Таблица 3</t>
  </si>
  <si>
    <t>1.1.1</t>
  </si>
  <si>
    <t>1.2.1</t>
  </si>
  <si>
    <t>2</t>
  </si>
  <si>
    <t>2.1.1</t>
  </si>
  <si>
    <t>2.1.2</t>
  </si>
  <si>
    <t>3.1</t>
  </si>
  <si>
    <t>3.2</t>
  </si>
  <si>
    <t>3.2.1</t>
  </si>
  <si>
    <t xml:space="preserve"> </t>
  </si>
  <si>
    <t xml:space="preserve">на 2018 г. </t>
  </si>
  <si>
    <t xml:space="preserve">на 2019 г. </t>
  </si>
  <si>
    <t>оплата контрактов (договоров)</t>
  </si>
  <si>
    <t>в соответствии с Федеральным законом от 18.07.2011 № 223-ФЗ «О закупках товаров, работ, услуг отдельными видами юридических лиц»</t>
  </si>
  <si>
    <t>Выплаты по расходам на закупку товаров, работ, услуг всего:</t>
  </si>
  <si>
    <t>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</si>
  <si>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</si>
  <si>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Справочная информация</t>
  </si>
  <si>
    <t>(рублей)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</si>
  <si>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</t>
  </si>
  <si>
    <t>Наименование показателя</t>
  </si>
  <si>
    <t>Сумма</t>
  </si>
  <si>
    <t>из них:</t>
  </si>
  <si>
    <t>в том числе:</t>
  </si>
  <si>
    <t>показателя</t>
  </si>
  <si>
    <t>X</t>
  </si>
  <si>
    <t>Выплаты, всего</t>
  </si>
  <si>
    <t>Оплата труда и начисления на выплаты по оплате труда, всего</t>
  </si>
  <si>
    <t>Прочие выплаты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</si>
  <si>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</si>
  <si>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</si>
  <si>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</si>
  <si>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</si>
  <si>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</si>
  <si>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</si>
  <si>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</si>
  <si>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</si>
  <si>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</si>
  <si>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</si>
  <si>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</si>
  <si>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</si>
  <si>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</si>
  <si>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</si>
  <si>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</si>
  <si>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</si>
  <si>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Объем публичных обязательств, всего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</si>
  <si>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</si>
  <si>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</si>
  <si>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Наименование</t>
  </si>
  <si>
    <t>Х</t>
  </si>
  <si>
    <t>Нефинансовые активы, всего:</t>
  </si>
  <si>
    <t>остаточная стоимость</t>
  </si>
  <si>
    <t>особо ценное движимое имущество, всего:</t>
  </si>
  <si>
    <t>Финансовые активы, всего:</t>
  </si>
  <si>
    <t>Показатели финансового состояния учреждения (подразделения)</t>
  </si>
  <si>
    <t>(последнюю отчетную дату)</t>
  </si>
  <si>
    <t>№ п/п</t>
  </si>
  <si>
    <t>Сумма, рублей</t>
  </si>
  <si>
    <t>недвижимое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</si>
  <si>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</si>
  <si>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</si>
  <si>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</si>
  <si>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</si>
  <si>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</si>
  <si>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</si>
  <si>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</si>
  <si>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</si>
  <si>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</si>
  <si>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</si>
  <si>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Показатели по поступлениям и выплатам учреждения (подразделения)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</si>
  <si>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</si>
  <si>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</si>
  <si>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– 0,00)</t>
  </si>
  <si>
    <t>всего</t>
  </si>
  <si>
    <t>субсидии на финансовое обеспечение выполнения муниципального задания из местного бюджета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</si>
  <si>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</si>
  <si>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</si>
  <si>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</si>
  <si>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</si>
  <si>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</si>
  <si>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</si>
  <si>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</si>
  <si>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(наименование)</t>
  </si>
  <si>
    <t>доходы от оказания услуг, работ</t>
  </si>
  <si>
    <t>от оказания услуг (выполнение работ) на платной основе</t>
  </si>
  <si>
    <t>от оказания услуг (выполнение работ)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</si>
  <si>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</si>
  <si>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</si>
  <si>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</si>
  <si>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 xml:space="preserve">прочие доходы </t>
  </si>
  <si>
    <t>Доход 1</t>
  </si>
  <si>
    <t>доходы от операций с активами</t>
  </si>
  <si>
    <t>Выплаты по расходам, всего:</t>
  </si>
  <si>
    <t>в том числе на выплаты персоналу всего:</t>
  </si>
  <si>
    <t>оплата труда и начисления на выплаты по оплате труда</t>
  </si>
  <si>
    <t>в том числе оплата труда:</t>
  </si>
  <si>
    <t>педагогического персонала</t>
  </si>
  <si>
    <t>административного персонала</t>
  </si>
  <si>
    <t>учебно-вспомогательного и прочего персонала</t>
  </si>
  <si>
    <t>в том числе начисления на выплаты по оплате труда</t>
  </si>
  <si>
    <t>том числе выплаты стимулирующего характера руководителю учреждения</t>
  </si>
  <si>
    <t>социальные и иные выплаты населению, всего</t>
  </si>
  <si>
    <t>пособия, компенсации и иные социальные выплаты гражданам, кроме публичных нормативных обязательств</t>
  </si>
  <si>
    <t>уплату налогов, сборов и иных платежей, всего</t>
  </si>
  <si>
    <t>уплата прочих налогов, сборов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</si>
  <si>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</si>
  <si>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</si>
  <si>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</si>
  <si>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</si>
  <si>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 привлекаемым согласно законодательству для выполнения отдельных полномочий</t>
  </si>
  <si>
    <t>расходы на закупку товаров, работ, услуг, всего</t>
  </si>
  <si>
    <t>расходы на закупку товаров, работ, услуг в целях капитального ремонта государственного (муниципального) имущества</t>
  </si>
  <si>
    <t>исполнение судебных актов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</si>
  <si>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</si>
  <si>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</si>
  <si>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</si>
  <si>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</si>
  <si>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</si>
  <si>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</si>
  <si>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</si>
  <si>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</si>
  <si>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Год начала закупки</t>
  </si>
  <si>
    <t>Сумма выплат по расходам на закупку товаров, работ и услуг, руб.</t>
  </si>
  <si>
    <t>(с точностью до двух знаков после запятой – 0,00)</t>
  </si>
  <si>
    <t>всего на закупки</t>
  </si>
  <si>
    <t>в соответствии с Федеральным законом от 05.04.2013 № 44-ФЗ «О контрактной системе в сфере закупок товаров, работ, услуг для обеспечения государственных и муниципальных нужд»</t>
  </si>
  <si>
    <t>Показатели выплат по расходам на финансовое обеспечение выполнения муниципального задания</t>
  </si>
  <si>
    <t>Код классификации операции сектора государственного управления (КОСГУ)</t>
  </si>
  <si>
    <t>Всего объем финансового обеспечения на</t>
  </si>
  <si>
    <t>Объем финансового обеспечения, руб.(с точностью до двух знаков после запятой – 0,00)</t>
  </si>
  <si>
    <t xml:space="preserve"> из них заработная плата</t>
  </si>
  <si>
    <t>начисления на выплаты по оплате труда</t>
  </si>
  <si>
    <t>Реализация основных общеобразовательных программ дошкольного образования</t>
  </si>
  <si>
    <t>Присмотр и уход</t>
  </si>
  <si>
    <t>0001</t>
  </si>
  <si>
    <t>Таблица 2.1</t>
  </si>
  <si>
    <t>Таблица 2</t>
  </si>
  <si>
    <t>Таблица 1</t>
  </si>
  <si>
    <t>Таблица 4</t>
  </si>
  <si>
    <t>муниципальное задание</t>
  </si>
  <si>
    <t>целевые субсидии</t>
  </si>
  <si>
    <t>Услуга 2</t>
  </si>
  <si>
    <t>Оказание услуг в сфере дошкольного образования (родительская плата)</t>
  </si>
  <si>
    <t xml:space="preserve">Ответственный исполнитель  </t>
  </si>
  <si>
    <t>Заведующий МБДОУ д/с № 28</t>
  </si>
  <si>
    <t>О.В. Козорезова</t>
  </si>
  <si>
    <t>2018 год, руб.</t>
  </si>
  <si>
    <t xml:space="preserve">                                                                                                               (подпись)                     (расшифровка подписи)</t>
  </si>
  <si>
    <t xml:space="preserve">                                                                                                             (подпись)                     (расшифровка подписи)</t>
  </si>
  <si>
    <t>(уполномоченное лицо)                                                                        (подпись)               (расшифровка подписи)</t>
  </si>
  <si>
    <t>на 01 января 2018 г.</t>
  </si>
  <si>
    <t xml:space="preserve">на 2020 г. </t>
  </si>
  <si>
    <t xml:space="preserve">Показатели выплат по расходам
на закупку товаров, работ, услуг учреждения (подразделения)
на 2018 год и плановый период 2019-2020 годов
</t>
  </si>
  <si>
    <t>на 2018 год и плановый период 2019-2020 годов</t>
  </si>
  <si>
    <t>О.М. Оликова</t>
  </si>
  <si>
    <t>Ведущий экономист     ПЭО  МКУ ЦОДОУ</t>
  </si>
  <si>
    <t>«01» декабря  2018г.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</si>
</sst>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_р_._-;\-* #,##0.00_р_._-;_-* \-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#,##0.0000"/>
    <numFmt numFmtId="182" formatCode="0.0000"/>
    <numFmt numFmtId="183" formatCode="dd/mm/yy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4" fontId="29" fillId="17" borderId="1">
      <alignment horizontal="right" vertical="top" shrinkToFit="1"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4" fillId="7" borderId="2" applyNumberFormat="0" applyAlignment="0" applyProtection="0"/>
    <xf numFmtId="0" fontId="4" fillId="8" borderId="2" applyNumberFormat="0" applyAlignment="0" applyProtection="0"/>
    <xf numFmtId="0" fontId="5" fillId="23" borderId="3" applyNumberFormat="0" applyAlignment="0" applyProtection="0"/>
    <xf numFmtId="0" fontId="6" fillId="23" borderId="2" applyNumberFormat="0" applyAlignment="0" applyProtection="0"/>
    <xf numFmtId="0" fontId="2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4" borderId="8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6" borderId="9" applyNumberFormat="0" applyAlignment="0" applyProtection="0"/>
    <xf numFmtId="0" fontId="2" fillId="27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17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88">
      <alignment/>
      <protection/>
    </xf>
    <xf numFmtId="0" fontId="20" fillId="0" borderId="0" xfId="88" applyFont="1" applyAlignment="1">
      <alignment horizontal="justify" vertical="top" wrapText="1"/>
      <protection/>
    </xf>
    <xf numFmtId="0" fontId="20" fillId="0" borderId="0" xfId="88" applyFont="1">
      <alignment/>
      <protection/>
    </xf>
    <xf numFmtId="0" fontId="20" fillId="0" borderId="11" xfId="88" applyFont="1" applyBorder="1" applyAlignment="1">
      <alignment horizontal="center" vertical="top" wrapText="1"/>
      <protection/>
    </xf>
    <xf numFmtId="0" fontId="20" fillId="0" borderId="11" xfId="88" applyFont="1" applyBorder="1" applyAlignment="1">
      <alignment vertical="top" wrapText="1"/>
      <protection/>
    </xf>
    <xf numFmtId="0" fontId="20" fillId="0" borderId="12" xfId="88" applyFont="1" applyBorder="1" applyAlignment="1">
      <alignment horizontal="center" wrapText="1"/>
      <protection/>
    </xf>
    <xf numFmtId="0" fontId="20" fillId="0" borderId="11" xfId="88" applyFont="1" applyBorder="1" applyAlignment="1">
      <alignment horizontal="center" wrapText="1"/>
      <protection/>
    </xf>
    <xf numFmtId="0" fontId="20" fillId="0" borderId="0" xfId="88" applyFont="1" applyAlignment="1">
      <alignment wrapText="1"/>
      <protection/>
    </xf>
    <xf numFmtId="4" fontId="20" fillId="0" borderId="11" xfId="88" applyNumberFormat="1" applyFont="1" applyBorder="1" applyAlignment="1">
      <alignment vertical="top" wrapText="1"/>
      <protection/>
    </xf>
    <xf numFmtId="4" fontId="20" fillId="0" borderId="11" xfId="88" applyNumberFormat="1" applyFont="1" applyBorder="1" applyAlignment="1">
      <alignment horizontal="center" vertical="top" wrapText="1"/>
      <protection/>
    </xf>
    <xf numFmtId="4" fontId="20" fillId="0" borderId="11" xfId="88" applyNumberFormat="1" applyFont="1" applyBorder="1" applyAlignment="1">
      <alignment wrapText="1"/>
      <protection/>
    </xf>
    <xf numFmtId="0" fontId="0" fillId="28" borderId="0" xfId="88" applyFill="1">
      <alignment/>
      <protection/>
    </xf>
    <xf numFmtId="4" fontId="0" fillId="0" borderId="0" xfId="88" applyNumberFormat="1">
      <alignment/>
      <protection/>
    </xf>
    <xf numFmtId="0" fontId="26" fillId="0" borderId="0" xfId="88" applyFont="1">
      <alignment/>
      <protection/>
    </xf>
    <xf numFmtId="0" fontId="0" fillId="0" borderId="0" xfId="88" applyFont="1" applyAlignment="1">
      <alignment horizontal="right"/>
      <protection/>
    </xf>
    <xf numFmtId="4" fontId="27" fillId="0" borderId="0" xfId="88" applyNumberFormat="1" applyFont="1">
      <alignment/>
      <protection/>
    </xf>
    <xf numFmtId="0" fontId="0" fillId="0" borderId="0" xfId="88" applyFont="1">
      <alignment/>
      <protection/>
    </xf>
    <xf numFmtId="4" fontId="0" fillId="28" borderId="0" xfId="88" applyNumberFormat="1" applyFill="1">
      <alignment/>
      <protection/>
    </xf>
    <xf numFmtId="0" fontId="0" fillId="28" borderId="0" xfId="88" applyFont="1" applyFill="1">
      <alignment/>
      <protection/>
    </xf>
    <xf numFmtId="0" fontId="20" fillId="0" borderId="0" xfId="88" applyFont="1" applyBorder="1" applyAlignment="1">
      <alignment horizontal="justify" vertical="top" wrapText="1"/>
      <protection/>
    </xf>
    <xf numFmtId="0" fontId="20" fillId="0" borderId="13" xfId="88" applyFont="1" applyBorder="1" applyAlignment="1">
      <alignment vertical="top" wrapText="1"/>
      <protection/>
    </xf>
    <xf numFmtId="0" fontId="20" fillId="0" borderId="0" xfId="88" applyFont="1" applyBorder="1" applyAlignment="1">
      <alignment vertical="top" wrapText="1"/>
      <protection/>
    </xf>
    <xf numFmtId="0" fontId="20" fillId="0" borderId="0" xfId="88" applyFont="1" applyBorder="1">
      <alignment/>
      <protection/>
    </xf>
    <xf numFmtId="0" fontId="0" fillId="0" borderId="0" xfId="88" applyFill="1">
      <alignment/>
      <protection/>
    </xf>
    <xf numFmtId="0" fontId="28" fillId="0" borderId="0" xfId="88" applyFont="1">
      <alignment/>
      <protection/>
    </xf>
    <xf numFmtId="0" fontId="20" fillId="0" borderId="14" xfId="88" applyFont="1" applyBorder="1" applyAlignment="1">
      <alignment horizontal="center" wrapText="1"/>
      <protection/>
    </xf>
    <xf numFmtId="0" fontId="24" fillId="0" borderId="11" xfId="88" applyFont="1" applyBorder="1" applyAlignment="1">
      <alignment horizontal="center" vertical="top" wrapText="1"/>
      <protection/>
    </xf>
    <xf numFmtId="0" fontId="24" fillId="0" borderId="11" xfId="88" applyFont="1" applyFill="1" applyBorder="1" applyAlignment="1">
      <alignment vertical="top" wrapText="1"/>
      <protection/>
    </xf>
    <xf numFmtId="0" fontId="24" fillId="0" borderId="11" xfId="88" applyFont="1" applyFill="1" applyBorder="1" applyAlignment="1">
      <alignment horizontal="center" wrapText="1"/>
      <protection/>
    </xf>
    <xf numFmtId="4" fontId="24" fillId="0" borderId="11" xfId="88" applyNumberFormat="1" applyFont="1" applyFill="1" applyBorder="1" applyAlignment="1">
      <alignment horizontal="center" wrapText="1"/>
      <protection/>
    </xf>
    <xf numFmtId="0" fontId="24" fillId="0" borderId="11" xfId="88" applyFont="1" applyFill="1" applyBorder="1" applyAlignment="1">
      <alignment horizontal="left" vertical="top" wrapText="1" indent="1"/>
      <protection/>
    </xf>
    <xf numFmtId="0" fontId="20" fillId="0" borderId="11" xfId="88" applyFont="1" applyFill="1" applyBorder="1" applyAlignment="1">
      <alignment horizontal="center" wrapText="1"/>
      <protection/>
    </xf>
    <xf numFmtId="0" fontId="20" fillId="0" borderId="11" xfId="88" applyFont="1" applyFill="1" applyBorder="1" applyAlignment="1">
      <alignment vertical="top" wrapText="1"/>
      <protection/>
    </xf>
    <xf numFmtId="0" fontId="24" fillId="0" borderId="12" xfId="88" applyFont="1" applyFill="1" applyBorder="1" applyAlignment="1">
      <alignment vertical="top" wrapText="1"/>
      <protection/>
    </xf>
    <xf numFmtId="0" fontId="24" fillId="0" borderId="14" xfId="88" applyFont="1" applyFill="1" applyBorder="1" applyAlignment="1">
      <alignment horizontal="left" vertical="top" wrapText="1" indent="1"/>
      <protection/>
    </xf>
    <xf numFmtId="0" fontId="24" fillId="0" borderId="12" xfId="88" applyFont="1" applyFill="1" applyBorder="1" applyAlignment="1">
      <alignment horizontal="left" vertical="top" wrapText="1" indent="1"/>
      <protection/>
    </xf>
    <xf numFmtId="0" fontId="24" fillId="0" borderId="14" xfId="88" applyFont="1" applyFill="1" applyBorder="1" applyAlignment="1">
      <alignment vertical="top" wrapText="1"/>
      <protection/>
    </xf>
    <xf numFmtId="0" fontId="24" fillId="0" borderId="11" xfId="88" applyFont="1" applyBorder="1" applyAlignment="1">
      <alignment horizontal="center" wrapText="1"/>
      <protection/>
    </xf>
    <xf numFmtId="0" fontId="20" fillId="0" borderId="11" xfId="88" applyFont="1" applyBorder="1" applyAlignment="1">
      <alignment wrapText="1"/>
      <protection/>
    </xf>
    <xf numFmtId="0" fontId="20" fillId="0" borderId="12" xfId="88" applyFont="1" applyBorder="1" applyAlignment="1">
      <alignment horizontal="center" vertical="top" wrapText="1"/>
      <protection/>
    </xf>
    <xf numFmtId="0" fontId="20" fillId="0" borderId="14" xfId="88" applyFont="1" applyBorder="1" applyAlignment="1">
      <alignment horizontal="center" vertical="top" wrapText="1"/>
      <protection/>
    </xf>
    <xf numFmtId="0" fontId="24" fillId="0" borderId="11" xfId="88" applyFont="1" applyBorder="1" applyAlignment="1">
      <alignment horizontal="left" vertical="top" wrapText="1"/>
      <protection/>
    </xf>
    <xf numFmtId="4" fontId="24" fillId="0" borderId="11" xfId="88" applyNumberFormat="1" applyFont="1" applyBorder="1" applyAlignment="1">
      <alignment horizontal="right" wrapText="1"/>
      <protection/>
    </xf>
    <xf numFmtId="0" fontId="24" fillId="0" borderId="12" xfId="88" applyFont="1" applyBorder="1" applyAlignment="1">
      <alignment horizontal="left" vertical="top" wrapText="1"/>
      <protection/>
    </xf>
    <xf numFmtId="0" fontId="24" fillId="0" borderId="14" xfId="88" applyFont="1" applyBorder="1" applyAlignment="1">
      <alignment horizontal="left" vertical="top" wrapText="1"/>
      <protection/>
    </xf>
    <xf numFmtId="49" fontId="24" fillId="0" borderId="11" xfId="88" applyNumberFormat="1" applyFont="1" applyBorder="1" applyAlignment="1">
      <alignment horizontal="center" wrapText="1"/>
      <protection/>
    </xf>
    <xf numFmtId="49" fontId="20" fillId="0" borderId="11" xfId="88" applyNumberFormat="1" applyFont="1" applyBorder="1" applyAlignment="1">
      <alignment horizontal="center" wrapText="1"/>
      <protection/>
    </xf>
    <xf numFmtId="4" fontId="20" fillId="0" borderId="11" xfId="88" applyNumberFormat="1" applyFont="1" applyBorder="1" applyAlignment="1">
      <alignment horizontal="right" wrapText="1"/>
      <protection/>
    </xf>
    <xf numFmtId="2" fontId="20" fillId="0" borderId="11" xfId="88" applyNumberFormat="1" applyFont="1" applyBorder="1" applyAlignment="1">
      <alignment horizontal="right" wrapText="1"/>
      <protection/>
    </xf>
    <xf numFmtId="4" fontId="20" fillId="0" borderId="11" xfId="88" applyNumberFormat="1" applyFont="1" applyBorder="1" applyAlignment="1">
      <alignment horizontal="justify" wrapText="1"/>
      <protection/>
    </xf>
    <xf numFmtId="0" fontId="20" fillId="0" borderId="11" xfId="88" applyFont="1" applyBorder="1" applyAlignment="1">
      <alignment horizontal="justify" wrapText="1"/>
      <protection/>
    </xf>
    <xf numFmtId="0" fontId="20" fillId="0" borderId="11" xfId="88" applyFont="1" applyBorder="1" applyAlignment="1">
      <alignment horizontal="right" wrapText="1"/>
      <protection/>
    </xf>
    <xf numFmtId="0" fontId="20" fillId="0" borderId="12" xfId="88" applyFont="1" applyBorder="1" applyAlignment="1">
      <alignment wrapText="1"/>
      <protection/>
    </xf>
    <xf numFmtId="0" fontId="20" fillId="0" borderId="14" xfId="88" applyFont="1" applyBorder="1" applyAlignment="1">
      <alignment wrapText="1"/>
      <protection/>
    </xf>
    <xf numFmtId="4" fontId="20" fillId="0" borderId="11" xfId="88" applyNumberFormat="1" applyFont="1" applyFill="1" applyBorder="1" applyAlignment="1">
      <alignment vertical="top" wrapText="1"/>
      <protection/>
    </xf>
    <xf numFmtId="4" fontId="20" fillId="0" borderId="11" xfId="88" applyNumberFormat="1" applyFont="1" applyFill="1" applyBorder="1" applyAlignment="1">
      <alignment wrapText="1"/>
      <protection/>
    </xf>
    <xf numFmtId="4" fontId="20" fillId="0" borderId="11" xfId="88" applyNumberFormat="1" applyFont="1" applyFill="1" applyBorder="1" applyAlignment="1">
      <alignment horizontal="center" vertical="top" wrapText="1"/>
      <protection/>
    </xf>
    <xf numFmtId="2" fontId="20" fillId="0" borderId="11" xfId="88" applyNumberFormat="1" applyFont="1" applyBorder="1" applyAlignment="1">
      <alignment horizontal="center" wrapText="1"/>
      <protection/>
    </xf>
    <xf numFmtId="0" fontId="20" fillId="0" borderId="0" xfId="88" applyFont="1" applyFill="1" applyBorder="1" applyAlignment="1">
      <alignment horizontal="center" wrapText="1"/>
      <protection/>
    </xf>
    <xf numFmtId="0" fontId="0" fillId="0" borderId="0" xfId="88" applyBorder="1">
      <alignment/>
      <protection/>
    </xf>
    <xf numFmtId="4" fontId="0" fillId="0" borderId="0" xfId="88" applyNumberFormat="1" applyBorder="1">
      <alignment/>
      <protection/>
    </xf>
    <xf numFmtId="4" fontId="20" fillId="0" borderId="11" xfId="88" applyNumberFormat="1" applyFont="1" applyFill="1" applyBorder="1" applyAlignment="1">
      <alignment horizontal="center" wrapText="1"/>
      <protection/>
    </xf>
    <xf numFmtId="0" fontId="20" fillId="0" borderId="14" xfId="88" applyFont="1" applyFill="1" applyBorder="1" applyAlignment="1">
      <alignment horizontal="center" wrapText="1"/>
      <protection/>
    </xf>
    <xf numFmtId="4" fontId="25" fillId="0" borderId="11" xfId="88" applyNumberFormat="1" applyFont="1" applyFill="1" applyBorder="1" applyAlignment="1">
      <alignment horizontal="center" wrapText="1"/>
      <protection/>
    </xf>
    <xf numFmtId="0" fontId="20" fillId="0" borderId="0" xfId="88" applyFont="1" applyAlignment="1">
      <alignment horizontal="center"/>
      <protection/>
    </xf>
    <xf numFmtId="49" fontId="24" fillId="0" borderId="11" xfId="88" applyNumberFormat="1" applyFont="1" applyBorder="1" applyAlignment="1">
      <alignment horizontal="center" wrapText="1"/>
      <protection/>
    </xf>
    <xf numFmtId="4" fontId="24" fillId="0" borderId="11" xfId="88" applyNumberFormat="1" applyFont="1" applyBorder="1" applyAlignment="1">
      <alignment horizontal="right" wrapText="1"/>
      <protection/>
    </xf>
    <xf numFmtId="49" fontId="24" fillId="0" borderId="15" xfId="88" applyNumberFormat="1" applyFont="1" applyBorder="1" applyAlignment="1">
      <alignment horizontal="center" wrapText="1"/>
      <protection/>
    </xf>
    <xf numFmtId="4" fontId="24" fillId="0" borderId="16" xfId="88" applyNumberFormat="1" applyFont="1" applyBorder="1" applyAlignment="1">
      <alignment horizontal="right" wrapText="1"/>
      <protection/>
    </xf>
    <xf numFmtId="4" fontId="24" fillId="0" borderId="11" xfId="88" applyNumberFormat="1" applyFont="1" applyFill="1" applyBorder="1" applyAlignment="1">
      <alignment horizontal="center" wrapText="1"/>
      <protection/>
    </xf>
    <xf numFmtId="0" fontId="24" fillId="0" borderId="16" xfId="88" applyFont="1" applyFill="1" applyBorder="1" applyAlignment="1">
      <alignment horizontal="center" wrapText="1"/>
      <protection/>
    </xf>
    <xf numFmtId="0" fontId="24" fillId="0" borderId="11" xfId="88" applyFont="1" applyFill="1" applyBorder="1" applyAlignment="1">
      <alignment horizontal="center" wrapText="1"/>
      <protection/>
    </xf>
    <xf numFmtId="0" fontId="24" fillId="0" borderId="11" xfId="88" applyFont="1" applyBorder="1" applyAlignment="1">
      <alignment horizontal="center" vertical="top" wrapText="1"/>
      <protection/>
    </xf>
    <xf numFmtId="4" fontId="20" fillId="0" borderId="11" xfId="88" applyNumberFormat="1" applyFont="1" applyBorder="1" applyAlignment="1">
      <alignment horizontal="right" wrapText="1"/>
      <protection/>
    </xf>
    <xf numFmtId="0" fontId="20" fillId="0" borderId="11" xfId="88" applyFont="1" applyBorder="1" applyAlignment="1">
      <alignment horizontal="center" wrapText="1"/>
      <protection/>
    </xf>
    <xf numFmtId="0" fontId="20" fillId="0" borderId="11" xfId="88" applyFont="1" applyBorder="1" applyAlignment="1">
      <alignment horizontal="justify" wrapText="1"/>
      <protection/>
    </xf>
    <xf numFmtId="0" fontId="20" fillId="0" borderId="0" xfId="88" applyFont="1" applyAlignment="1">
      <alignment horizontal="center" wrapText="1"/>
      <protection/>
    </xf>
    <xf numFmtId="0" fontId="20" fillId="0" borderId="12" xfId="88" applyFont="1" applyBorder="1" applyAlignment="1">
      <alignment horizontal="center" wrapText="1"/>
      <protection/>
    </xf>
    <xf numFmtId="0" fontId="20" fillId="0" borderId="14" xfId="88" applyFont="1" applyBorder="1" applyAlignment="1">
      <alignment horizontal="center" wrapText="1"/>
      <protection/>
    </xf>
    <xf numFmtId="0" fontId="20" fillId="0" borderId="16" xfId="88" applyFont="1" applyBorder="1" applyAlignment="1">
      <alignment horizontal="center" wrapText="1"/>
      <protection/>
    </xf>
    <xf numFmtId="4" fontId="20" fillId="0" borderId="11" xfId="88" applyNumberFormat="1" applyFont="1" applyBorder="1" applyAlignment="1">
      <alignment horizontal="justify" wrapText="1"/>
      <protection/>
    </xf>
    <xf numFmtId="0" fontId="20" fillId="0" borderId="11" xfId="88" applyFont="1" applyBorder="1" applyAlignment="1">
      <alignment horizontal="center" vertical="top" wrapText="1"/>
      <protection/>
    </xf>
    <xf numFmtId="0" fontId="20" fillId="0" borderId="17" xfId="88" applyFont="1" applyBorder="1" applyAlignment="1">
      <alignment horizontal="center" vertical="top" wrapText="1"/>
      <protection/>
    </xf>
    <xf numFmtId="0" fontId="20" fillId="0" borderId="18" xfId="88" applyFont="1" applyBorder="1" applyAlignment="1">
      <alignment horizontal="left" vertical="top" wrapText="1"/>
      <protection/>
    </xf>
    <xf numFmtId="0" fontId="20" fillId="0" borderId="19" xfId="88" applyFont="1" applyBorder="1" applyAlignment="1">
      <alignment horizontal="left" vertical="top" wrapText="1"/>
      <protection/>
    </xf>
    <xf numFmtId="0" fontId="20" fillId="0" borderId="11" xfId="88" applyFont="1" applyBorder="1" applyAlignment="1">
      <alignment vertical="top" wrapText="1"/>
      <protection/>
    </xf>
    <xf numFmtId="0" fontId="20" fillId="0" borderId="0" xfId="88" applyFont="1" applyAlignment="1">
      <alignment wrapText="1"/>
      <protection/>
    </xf>
    <xf numFmtId="0" fontId="21" fillId="0" borderId="0" xfId="88" applyFont="1" applyBorder="1" applyAlignment="1">
      <alignment horizontal="justify" vertical="top" wrapText="1"/>
      <protection/>
    </xf>
    <xf numFmtId="0" fontId="22" fillId="0" borderId="0" xfId="88" applyFont="1" applyBorder="1" applyAlignment="1">
      <alignment vertical="top" wrapText="1"/>
      <protection/>
    </xf>
    <xf numFmtId="0" fontId="20" fillId="0" borderId="0" xfId="88" applyFont="1" applyBorder="1" applyAlignment="1">
      <alignment horizontal="left" vertical="top" wrapText="1"/>
      <protection/>
    </xf>
    <xf numFmtId="0" fontId="20" fillId="0" borderId="13" xfId="88" applyFont="1" applyBorder="1" applyAlignment="1">
      <alignment horizontal="center" vertical="top" wrapText="1"/>
      <protection/>
    </xf>
    <xf numFmtId="0" fontId="24" fillId="0" borderId="15" xfId="88" applyFont="1" applyBorder="1" applyAlignment="1">
      <alignment horizontal="center" wrapText="1"/>
      <protection/>
    </xf>
    <xf numFmtId="0" fontId="24" fillId="0" borderId="17" xfId="88" applyFont="1" applyBorder="1" applyAlignment="1">
      <alignment horizontal="center" wrapText="1"/>
      <protection/>
    </xf>
    <xf numFmtId="0" fontId="24" fillId="0" borderId="16" xfId="88" applyFont="1" applyBorder="1" applyAlignment="1">
      <alignment horizontal="center" wrapText="1"/>
      <protection/>
    </xf>
    <xf numFmtId="4" fontId="20" fillId="0" borderId="12" xfId="88" applyNumberFormat="1" applyFont="1" applyBorder="1" applyAlignment="1">
      <alignment horizontal="right" vertical="top" wrapText="1"/>
      <protection/>
    </xf>
    <xf numFmtId="4" fontId="20" fillId="0" borderId="14" xfId="88" applyNumberFormat="1" applyFont="1" applyBorder="1" applyAlignment="1">
      <alignment horizontal="right" vertical="top" wrapText="1"/>
      <protection/>
    </xf>
    <xf numFmtId="0" fontId="20" fillId="0" borderId="18" xfId="88" applyFont="1" applyBorder="1" applyAlignment="1">
      <alignment horizontal="center" vertical="top" wrapText="1"/>
      <protection/>
    </xf>
    <xf numFmtId="0" fontId="20" fillId="0" borderId="19" xfId="88" applyFont="1" applyBorder="1" applyAlignment="1">
      <alignment horizontal="center" vertical="top" wrapText="1"/>
      <protection/>
    </xf>
    <xf numFmtId="0" fontId="20" fillId="0" borderId="20" xfId="88" applyFont="1" applyBorder="1" applyAlignment="1">
      <alignment horizontal="center" vertical="top" wrapText="1"/>
      <protection/>
    </xf>
    <xf numFmtId="0" fontId="20" fillId="0" borderId="21" xfId="88" applyFont="1" applyBorder="1" applyAlignment="1">
      <alignment horizontal="center" vertical="top" wrapText="1"/>
      <protection/>
    </xf>
    <xf numFmtId="0" fontId="20" fillId="0" borderId="0" xfId="88" applyFont="1" applyBorder="1" applyAlignment="1">
      <alignment horizontal="justify" vertical="top" wrapText="1"/>
      <protection/>
    </xf>
    <xf numFmtId="0" fontId="20" fillId="0" borderId="0" xfId="88" applyFont="1" applyAlignment="1">
      <alignment horizontal="justify" vertical="top" wrapText="1"/>
      <protection/>
    </xf>
    <xf numFmtId="0" fontId="20" fillId="0" borderId="0" xfId="88" applyFont="1" applyBorder="1" applyAlignment="1">
      <alignment vertical="top" wrapText="1"/>
      <protection/>
    </xf>
    <xf numFmtId="0" fontId="21" fillId="0" borderId="0" xfId="88" applyFont="1" applyBorder="1" applyAlignment="1">
      <alignment vertical="top" wrapText="1"/>
      <protection/>
    </xf>
    <xf numFmtId="0" fontId="20" fillId="0" borderId="0" xfId="88" applyFont="1" applyBorder="1" applyAlignment="1">
      <alignment wrapText="1"/>
      <protection/>
    </xf>
    <xf numFmtId="0" fontId="19" fillId="0" borderId="11" xfId="88" applyFont="1" applyBorder="1" applyAlignment="1">
      <alignment vertical="top" wrapText="1"/>
      <protection/>
    </xf>
    <xf numFmtId="4" fontId="20" fillId="0" borderId="11" xfId="88" applyNumberFormat="1" applyFont="1" applyBorder="1" applyAlignment="1">
      <alignment vertical="top" wrapText="1"/>
      <protection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- Акцент6 2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xl37" xfId="34"/>
    <cellStyle name="Акцент1" xfId="35"/>
    <cellStyle name="Акцент2" xfId="36"/>
    <cellStyle name="Акцент2 2" xfId="37"/>
    <cellStyle name="Акцент3" xfId="38"/>
    <cellStyle name="Акцент4" xfId="39"/>
    <cellStyle name="Акцент5" xfId="40"/>
    <cellStyle name="Акцент6" xfId="41"/>
    <cellStyle name="Ввод " xfId="42"/>
    <cellStyle name="Ввод  2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0" xfId="68"/>
    <cellStyle name="Обычный 21" xfId="69"/>
    <cellStyle name="Обычный 22" xfId="70"/>
    <cellStyle name="Обычный 24" xfId="71"/>
    <cellStyle name="Обычный 25" xfId="72"/>
    <cellStyle name="Обычный 26" xfId="73"/>
    <cellStyle name="Обычный 27" xfId="74"/>
    <cellStyle name="Обычный 28" xfId="75"/>
    <cellStyle name="Обычный 29" xfId="76"/>
    <cellStyle name="Обычный 3" xfId="77"/>
    <cellStyle name="Обычный 30" xfId="78"/>
    <cellStyle name="Обычный 31" xfId="79"/>
    <cellStyle name="Обычный 32" xfId="80"/>
    <cellStyle name="Обычный 33" xfId="81"/>
    <cellStyle name="Обычный 4" xfId="82"/>
    <cellStyle name="Обычный 5" xfId="83"/>
    <cellStyle name="Обычный 6" xfId="84"/>
    <cellStyle name="Обычный 7" xfId="85"/>
    <cellStyle name="Обычный 8" xfId="86"/>
    <cellStyle name="Обычный 9" xfId="87"/>
    <cellStyle name="Обычный_ПФХД 2017 год ФОРМА" xfId="88"/>
    <cellStyle name="Плохой" xfId="89"/>
    <cellStyle name="Пояснение" xfId="90"/>
    <cellStyle name="Примечание" xfId="91"/>
    <cellStyle name="Примечание 2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Финансовый 2" xfId="98"/>
    <cellStyle name="Хороший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62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1005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BF7E8F52F828CF1362D350114E27D0C36054E32E35E657B4500ADFDC624E9C077BA9D46AA7EQ6l2K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8924205AE273ED097C85FE37533E6CBFB5BF3600DC4D2B34D5E0CD2B6FS8dDH" TargetMode="External" /><Relationship Id="rId2" Type="http://schemas.openxmlformats.org/officeDocument/2006/relationships/hyperlink" Target="consultantplus://offline/ref=8924205AE273ED097C85FE37533E6CBFB5BE310BD74A2B34D5E0CD2B6FS8dDH" TargetMode="Externa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C30"/>
  <sheetViews>
    <sheetView zoomScalePageLayoutView="0" workbookViewId="0" topLeftCell="A13">
      <selection activeCell="A29" sqref="A1:C30"/>
    </sheetView>
  </sheetViews>
  <sheetFormatPr defaultColWidth="9.00390625" defaultRowHeight="12.75"/>
  <cols>
    <col min="1" max="1" width="8.75390625" style="1" customWidth="1"/>
    <col min="2" max="2" width="61.625" style="1" customWidth="1"/>
    <col min="3" max="3" width="17.75390625" style="1" customWidth="1"/>
    <col min="4" max="16384" width="9.125" style="1" customWidth="1"/>
  </cols>
  <sheetData>
    <row r="1" ht="12.75">
      <c r="C1" s="15" t="s">
        <v>147</v>
      </c>
    </row>
    <row r="2" spans="1:3" ht="15.75">
      <c r="A2" s="65" t="s">
        <v>64</v>
      </c>
      <c r="B2" s="65"/>
      <c r="C2" s="65"/>
    </row>
    <row r="3" spans="1:3" ht="15.75">
      <c r="A3" s="65" t="s">
        <v>160</v>
      </c>
      <c r="B3" s="65"/>
      <c r="C3" s="65"/>
    </row>
    <row r="4" spans="1:3" ht="15.75">
      <c r="A4" s="65" t="s">
        <v>65</v>
      </c>
      <c r="B4" s="65"/>
      <c r="C4" s="65"/>
    </row>
    <row r="5" spans="1:3" ht="15">
      <c r="A5" s="25"/>
      <c r="B5" s="25"/>
      <c r="C5" s="25"/>
    </row>
    <row r="6" spans="1:3" ht="46.5" customHeight="1">
      <c r="A6" s="27" t="s">
        <v>66</v>
      </c>
      <c r="B6" s="27" t="s">
        <v>30</v>
      </c>
      <c r="C6" s="27" t="s">
        <v>67</v>
      </c>
    </row>
    <row r="7" spans="1:3" ht="15.75">
      <c r="A7" s="38">
        <v>1</v>
      </c>
      <c r="B7" s="38">
        <v>2</v>
      </c>
      <c r="C7" s="38">
        <v>3</v>
      </c>
    </row>
    <row r="8" spans="1:3" ht="18.75" customHeight="1">
      <c r="A8" s="38">
        <v>1</v>
      </c>
      <c r="B8" s="44" t="s">
        <v>60</v>
      </c>
      <c r="C8" s="43">
        <v>63975127.16</v>
      </c>
    </row>
    <row r="9" spans="1:3" ht="18.75" customHeight="1">
      <c r="A9" s="68" t="s">
        <v>1</v>
      </c>
      <c r="B9" s="44" t="s">
        <v>32</v>
      </c>
      <c r="C9" s="69">
        <v>55192334.86</v>
      </c>
    </row>
    <row r="10" spans="1:3" ht="18.75" customHeight="1">
      <c r="A10" s="68"/>
      <c r="B10" s="45" t="s">
        <v>68</v>
      </c>
      <c r="C10" s="69"/>
    </row>
    <row r="11" spans="1:3" ht="18.75" customHeight="1">
      <c r="A11" s="66" t="s">
        <v>11</v>
      </c>
      <c r="B11" s="44" t="s">
        <v>33</v>
      </c>
      <c r="C11" s="67">
        <v>42424062.18</v>
      </c>
    </row>
    <row r="12" spans="1:3" ht="18.75" customHeight="1">
      <c r="A12" s="66"/>
      <c r="B12" s="45" t="s">
        <v>61</v>
      </c>
      <c r="C12" s="67"/>
    </row>
    <row r="13" spans="1:3" ht="18.75" customHeight="1">
      <c r="A13" s="46" t="s">
        <v>2</v>
      </c>
      <c r="B13" s="42" t="s">
        <v>62</v>
      </c>
      <c r="C13" s="43">
        <v>2807979.29</v>
      </c>
    </row>
    <row r="14" spans="1:3" ht="18.75" customHeight="1">
      <c r="A14" s="66" t="s">
        <v>12</v>
      </c>
      <c r="B14" s="44" t="s">
        <v>33</v>
      </c>
      <c r="C14" s="67">
        <v>231820.43</v>
      </c>
    </row>
    <row r="15" spans="1:3" ht="18.75" customHeight="1">
      <c r="A15" s="66"/>
      <c r="B15" s="45" t="s">
        <v>61</v>
      </c>
      <c r="C15" s="67"/>
    </row>
    <row r="16" spans="1:3" ht="18.75" customHeight="1">
      <c r="A16" s="46" t="s">
        <v>13</v>
      </c>
      <c r="B16" s="42" t="s">
        <v>63</v>
      </c>
      <c r="C16" s="43">
        <v>476562.55</v>
      </c>
    </row>
    <row r="17" spans="1:3" ht="18.75" customHeight="1">
      <c r="A17" s="66" t="s">
        <v>3</v>
      </c>
      <c r="B17" s="44" t="s">
        <v>32</v>
      </c>
      <c r="C17" s="67">
        <v>451581.51</v>
      </c>
    </row>
    <row r="18" spans="1:3" ht="18.75" customHeight="1">
      <c r="A18" s="66"/>
      <c r="B18" s="45" t="s">
        <v>69</v>
      </c>
      <c r="C18" s="67"/>
    </row>
    <row r="19" spans="1:3" ht="18.75" customHeight="1">
      <c r="A19" s="66" t="s">
        <v>14</v>
      </c>
      <c r="B19" s="44" t="s">
        <v>33</v>
      </c>
      <c r="C19" s="67">
        <v>451581.51</v>
      </c>
    </row>
    <row r="20" spans="1:3" ht="18.75" customHeight="1">
      <c r="A20" s="66"/>
      <c r="B20" s="45" t="s">
        <v>70</v>
      </c>
      <c r="C20" s="67"/>
    </row>
    <row r="21" spans="1:3" ht="18.75" customHeight="1">
      <c r="A21" s="46" t="s">
        <v>15</v>
      </c>
      <c r="B21" s="42" t="s">
        <v>71</v>
      </c>
      <c r="C21" s="43"/>
    </row>
    <row r="22" spans="1:3" ht="18.75" customHeight="1">
      <c r="A22" s="46" t="s">
        <v>4</v>
      </c>
      <c r="B22" s="42" t="s">
        <v>72</v>
      </c>
      <c r="C22" s="43"/>
    </row>
    <row r="23" spans="1:3" ht="18.75" customHeight="1">
      <c r="A23" s="46" t="s">
        <v>5</v>
      </c>
      <c r="B23" s="42" t="s">
        <v>73</v>
      </c>
      <c r="C23" s="43">
        <f>-115944.78</f>
        <v>-115944.78</v>
      </c>
    </row>
    <row r="24" spans="1:3" ht="18.75" customHeight="1">
      <c r="A24" s="46" t="s">
        <v>6</v>
      </c>
      <c r="B24" s="42" t="s">
        <v>74</v>
      </c>
      <c r="C24" s="43">
        <v>140925.82</v>
      </c>
    </row>
    <row r="25" spans="1:3" ht="18.75" customHeight="1">
      <c r="A25" s="46" t="s">
        <v>7</v>
      </c>
      <c r="B25" s="42" t="s">
        <v>75</v>
      </c>
      <c r="C25" s="43">
        <v>111203.01</v>
      </c>
    </row>
    <row r="26" spans="1:3" ht="18.75" customHeight="1">
      <c r="A26" s="66" t="s">
        <v>16</v>
      </c>
      <c r="B26" s="44" t="s">
        <v>32</v>
      </c>
      <c r="C26" s="67"/>
    </row>
    <row r="27" spans="1:3" ht="18.75" customHeight="1">
      <c r="A27" s="66"/>
      <c r="B27" s="45" t="s">
        <v>76</v>
      </c>
      <c r="C27" s="67"/>
    </row>
    <row r="28" spans="1:3" ht="18.75" customHeight="1">
      <c r="A28" s="46" t="s">
        <v>17</v>
      </c>
      <c r="B28" s="44" t="s">
        <v>77</v>
      </c>
      <c r="C28" s="43">
        <v>111203.01</v>
      </c>
    </row>
    <row r="29" spans="1:3" ht="18.75" customHeight="1">
      <c r="A29" s="68" t="s">
        <v>18</v>
      </c>
      <c r="B29" s="44" t="s">
        <v>33</v>
      </c>
      <c r="C29" s="69"/>
    </row>
    <row r="30" spans="1:3" ht="18.75" customHeight="1">
      <c r="A30" s="68"/>
      <c r="B30" s="45" t="s">
        <v>78</v>
      </c>
      <c r="C30" s="69"/>
    </row>
  </sheetData>
  <sheetProtection/>
  <mergeCells count="17">
    <mergeCell ref="C9:C10"/>
    <mergeCell ref="A29:A30"/>
    <mergeCell ref="C29:C30"/>
    <mergeCell ref="A17:A18"/>
    <mergeCell ref="C17:C18"/>
    <mergeCell ref="A19:A20"/>
    <mergeCell ref="C19:C20"/>
    <mergeCell ref="A2:C2"/>
    <mergeCell ref="A3:C3"/>
    <mergeCell ref="A4:C4"/>
    <mergeCell ref="A26:A27"/>
    <mergeCell ref="C26:C27"/>
    <mergeCell ref="A11:A12"/>
    <mergeCell ref="C11:C12"/>
    <mergeCell ref="A14:A15"/>
    <mergeCell ref="C14:C15"/>
    <mergeCell ref="A9:A10"/>
  </mergeCells>
  <printOptions/>
  <pageMargins left="0.68" right="0.18" top="0.53" bottom="0.4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96"/>
  <sheetViews>
    <sheetView view="pageBreakPreview" zoomScale="75" zoomScaleSheetLayoutView="75" zoomScalePageLayoutView="0" workbookViewId="0" topLeftCell="A1">
      <pane xSplit="1" ySplit="10" topLeftCell="B6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J16384"/>
    </sheetView>
  </sheetViews>
  <sheetFormatPr defaultColWidth="9.00390625" defaultRowHeight="12.75"/>
  <cols>
    <col min="1" max="1" width="51.75390625" style="1" customWidth="1"/>
    <col min="2" max="2" width="12.625" style="1" customWidth="1"/>
    <col min="3" max="3" width="13.25390625" style="1" customWidth="1"/>
    <col min="4" max="4" width="21.75390625" style="1" customWidth="1"/>
    <col min="5" max="5" width="23.25390625" style="1" customWidth="1"/>
    <col min="6" max="6" width="18.25390625" style="1" customWidth="1"/>
    <col min="7" max="7" width="16.875" style="1" customWidth="1"/>
    <col min="8" max="8" width="16.25390625" style="1" customWidth="1"/>
    <col min="9" max="9" width="17.875" style="1" customWidth="1"/>
    <col min="10" max="10" width="18.625" style="1" customWidth="1"/>
    <col min="11" max="11" width="14.125" style="1" customWidth="1"/>
    <col min="12" max="12" width="11.00390625" style="1" bestFit="1" customWidth="1"/>
    <col min="13" max="16384" width="9.125" style="1" customWidth="1"/>
  </cols>
  <sheetData>
    <row r="1" spans="1:10" ht="12.75">
      <c r="A1" s="17"/>
      <c r="B1" s="17"/>
      <c r="C1" s="17"/>
      <c r="D1" s="17"/>
      <c r="E1" s="17"/>
      <c r="F1" s="17"/>
      <c r="G1" s="17"/>
      <c r="H1" s="17"/>
      <c r="I1" s="17"/>
      <c r="J1" s="15" t="s">
        <v>146</v>
      </c>
    </row>
    <row r="2" spans="1:10" ht="15.75">
      <c r="A2" s="65" t="s">
        <v>79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65" t="s">
        <v>163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2.75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72.75" customHeight="1">
      <c r="A6" s="73" t="s">
        <v>30</v>
      </c>
      <c r="B6" s="73" t="s">
        <v>80</v>
      </c>
      <c r="C6" s="73" t="s">
        <v>81</v>
      </c>
      <c r="D6" s="73" t="s">
        <v>82</v>
      </c>
      <c r="E6" s="73"/>
      <c r="F6" s="73"/>
      <c r="G6" s="73"/>
      <c r="H6" s="73"/>
      <c r="I6" s="73"/>
      <c r="J6" s="73"/>
    </row>
    <row r="7" spans="1:10" ht="15.75">
      <c r="A7" s="73"/>
      <c r="B7" s="73"/>
      <c r="C7" s="73"/>
      <c r="D7" s="73" t="s">
        <v>83</v>
      </c>
      <c r="E7" s="73" t="s">
        <v>33</v>
      </c>
      <c r="F7" s="73"/>
      <c r="G7" s="73"/>
      <c r="H7" s="73"/>
      <c r="I7" s="73"/>
      <c r="J7" s="73"/>
    </row>
    <row r="8" spans="1:10" ht="70.5" customHeight="1">
      <c r="A8" s="73"/>
      <c r="B8" s="73"/>
      <c r="C8" s="73"/>
      <c r="D8" s="73"/>
      <c r="E8" s="73" t="s">
        <v>84</v>
      </c>
      <c r="F8" s="73" t="s">
        <v>85</v>
      </c>
      <c r="G8" s="73" t="s">
        <v>86</v>
      </c>
      <c r="H8" s="73" t="s">
        <v>87</v>
      </c>
      <c r="I8" s="73" t="s">
        <v>88</v>
      </c>
      <c r="J8" s="73"/>
    </row>
    <row r="9" spans="1:10" ht="60" customHeight="1">
      <c r="A9" s="73"/>
      <c r="B9" s="73"/>
      <c r="C9" s="73"/>
      <c r="D9" s="73"/>
      <c r="E9" s="73"/>
      <c r="F9" s="73"/>
      <c r="G9" s="73"/>
      <c r="H9" s="73"/>
      <c r="I9" s="27" t="s">
        <v>83</v>
      </c>
      <c r="J9" s="27" t="s">
        <v>89</v>
      </c>
    </row>
    <row r="10" spans="1:10" ht="15.7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27">
        <v>10</v>
      </c>
    </row>
    <row r="11" spans="1:10" s="12" customFormat="1" ht="16.5" customHeight="1">
      <c r="A11" s="34" t="s">
        <v>90</v>
      </c>
      <c r="B11" s="29">
        <v>100</v>
      </c>
      <c r="C11" s="29" t="s">
        <v>35</v>
      </c>
      <c r="D11" s="30">
        <v>30338850</v>
      </c>
      <c r="E11" s="30">
        <v>26790931</v>
      </c>
      <c r="F11" s="30">
        <v>926571</v>
      </c>
      <c r="G11" s="30">
        <v>0</v>
      </c>
      <c r="H11" s="30"/>
      <c r="I11" s="30">
        <v>2621348</v>
      </c>
      <c r="J11" s="30"/>
    </row>
    <row r="12" spans="1:11" ht="15.75">
      <c r="A12" s="36" t="s">
        <v>33</v>
      </c>
      <c r="B12" s="71">
        <v>110</v>
      </c>
      <c r="C12" s="72"/>
      <c r="D12" s="70"/>
      <c r="E12" s="70" t="s">
        <v>35</v>
      </c>
      <c r="F12" s="70" t="s">
        <v>35</v>
      </c>
      <c r="G12" s="70" t="s">
        <v>35</v>
      </c>
      <c r="H12" s="70" t="s">
        <v>35</v>
      </c>
      <c r="I12" s="70"/>
      <c r="J12" s="70" t="s">
        <v>35</v>
      </c>
      <c r="K12" s="13">
        <f>D57-закупки!D11</f>
        <v>0</v>
      </c>
    </row>
    <row r="13" spans="1:11" ht="15.75">
      <c r="A13" s="35" t="s">
        <v>91</v>
      </c>
      <c r="B13" s="71"/>
      <c r="C13" s="72"/>
      <c r="D13" s="70"/>
      <c r="E13" s="70"/>
      <c r="F13" s="70"/>
      <c r="G13" s="70"/>
      <c r="H13" s="70"/>
      <c r="I13" s="70"/>
      <c r="J13" s="70"/>
      <c r="K13" s="14"/>
    </row>
    <row r="14" spans="1:10" ht="15.75">
      <c r="A14" s="35" t="s">
        <v>32</v>
      </c>
      <c r="B14" s="29"/>
      <c r="C14" s="29"/>
      <c r="D14" s="30"/>
      <c r="E14" s="30"/>
      <c r="F14" s="30"/>
      <c r="G14" s="30"/>
      <c r="H14" s="30"/>
      <c r="I14" s="30"/>
      <c r="J14" s="30"/>
    </row>
    <row r="15" spans="1:11" ht="15.75">
      <c r="A15" s="31" t="s">
        <v>92</v>
      </c>
      <c r="B15" s="29" t="s">
        <v>35</v>
      </c>
      <c r="C15" s="29">
        <v>120</v>
      </c>
      <c r="D15" s="30"/>
      <c r="E15" s="30"/>
      <c r="F15" s="30"/>
      <c r="G15" s="30"/>
      <c r="H15" s="30"/>
      <c r="I15" s="30"/>
      <c r="J15" s="30"/>
      <c r="K15" s="16">
        <f>D11-D32</f>
        <v>0</v>
      </c>
    </row>
    <row r="16" spans="1:12" ht="15.75">
      <c r="A16" s="28" t="s">
        <v>93</v>
      </c>
      <c r="B16" s="29">
        <v>120</v>
      </c>
      <c r="C16" s="29">
        <v>130</v>
      </c>
      <c r="D16" s="30">
        <v>29412279</v>
      </c>
      <c r="E16" s="30">
        <v>26790931</v>
      </c>
      <c r="F16" s="30" t="s">
        <v>35</v>
      </c>
      <c r="G16" s="30" t="s">
        <v>35</v>
      </c>
      <c r="H16" s="30"/>
      <c r="I16" s="30">
        <v>2621348</v>
      </c>
      <c r="J16" s="30"/>
      <c r="K16" s="13">
        <f>E21-E32</f>
        <v>0</v>
      </c>
      <c r="L16" s="17" t="s">
        <v>149</v>
      </c>
    </row>
    <row r="17" spans="1:10" ht="15.75">
      <c r="A17" s="28" t="s">
        <v>32</v>
      </c>
      <c r="B17" s="29"/>
      <c r="C17" s="29"/>
      <c r="D17" s="30"/>
      <c r="E17" s="30"/>
      <c r="F17" s="30"/>
      <c r="G17" s="30"/>
      <c r="H17" s="30"/>
      <c r="I17" s="30"/>
      <c r="J17" s="30"/>
    </row>
    <row r="18" spans="1:12" s="12" customFormat="1" ht="31.5">
      <c r="A18" s="28" t="s">
        <v>94</v>
      </c>
      <c r="B18" s="29">
        <v>121</v>
      </c>
      <c r="C18" s="29">
        <v>130</v>
      </c>
      <c r="D18" s="30">
        <v>2621348</v>
      </c>
      <c r="E18" s="30"/>
      <c r="F18" s="30"/>
      <c r="G18" s="30"/>
      <c r="H18" s="30"/>
      <c r="I18" s="30">
        <v>2621348</v>
      </c>
      <c r="J18" s="30">
        <v>0</v>
      </c>
      <c r="K18" s="18">
        <f>F11-F32</f>
        <v>0</v>
      </c>
      <c r="L18" s="19" t="s">
        <v>150</v>
      </c>
    </row>
    <row r="19" spans="1:10" s="12" customFormat="1" ht="31.5">
      <c r="A19" s="28" t="s">
        <v>152</v>
      </c>
      <c r="B19" s="29" t="s">
        <v>35</v>
      </c>
      <c r="C19" s="29">
        <v>130</v>
      </c>
      <c r="D19" s="30">
        <v>2621348</v>
      </c>
      <c r="E19" s="64"/>
      <c r="F19" s="30"/>
      <c r="G19" s="30"/>
      <c r="H19" s="30"/>
      <c r="I19" s="30">
        <v>2621348</v>
      </c>
      <c r="J19" s="30"/>
    </row>
    <row r="20" spans="1:10" s="12" customFormat="1" ht="15.75" hidden="1">
      <c r="A20" s="28" t="s">
        <v>151</v>
      </c>
      <c r="B20" s="29" t="s">
        <v>35</v>
      </c>
      <c r="C20" s="29">
        <v>130</v>
      </c>
      <c r="D20" s="30">
        <v>0</v>
      </c>
      <c r="E20" s="30"/>
      <c r="F20" s="30"/>
      <c r="G20" s="30"/>
      <c r="H20" s="30"/>
      <c r="I20" s="30">
        <v>0</v>
      </c>
      <c r="J20" s="30"/>
    </row>
    <row r="21" spans="1:10" s="12" customFormat="1" ht="15.75">
      <c r="A21" s="28" t="s">
        <v>95</v>
      </c>
      <c r="B21" s="29">
        <v>122</v>
      </c>
      <c r="C21" s="29">
        <v>130</v>
      </c>
      <c r="D21" s="30">
        <v>26790931</v>
      </c>
      <c r="E21" s="30">
        <v>26790931</v>
      </c>
      <c r="F21" s="30"/>
      <c r="G21" s="30"/>
      <c r="H21" s="30"/>
      <c r="I21" s="30"/>
      <c r="J21" s="30"/>
    </row>
    <row r="22" spans="1:10" ht="15.75">
      <c r="A22" s="28" t="s">
        <v>32</v>
      </c>
      <c r="B22" s="29"/>
      <c r="C22" s="29"/>
      <c r="D22" s="30"/>
      <c r="E22" s="30"/>
      <c r="F22" s="30"/>
      <c r="G22" s="30"/>
      <c r="H22" s="30"/>
      <c r="I22" s="30"/>
      <c r="J22" s="30"/>
    </row>
    <row r="23" spans="1:12" s="12" customFormat="1" ht="31.5">
      <c r="A23" s="28" t="s">
        <v>142</v>
      </c>
      <c r="B23" s="29" t="s">
        <v>35</v>
      </c>
      <c r="C23" s="29">
        <v>130</v>
      </c>
      <c r="D23" s="30">
        <v>23692194</v>
      </c>
      <c r="E23" s="30">
        <v>23692194</v>
      </c>
      <c r="F23" s="30"/>
      <c r="G23" s="30"/>
      <c r="H23" s="30"/>
      <c r="I23" s="30"/>
      <c r="J23" s="30"/>
      <c r="K23" s="12">
        <v>23651128</v>
      </c>
      <c r="L23" s="18">
        <f>K23-E23</f>
        <v>-41066</v>
      </c>
    </row>
    <row r="24" spans="1:12" s="12" customFormat="1" ht="15.75">
      <c r="A24" s="28" t="s">
        <v>143</v>
      </c>
      <c r="B24" s="29" t="s">
        <v>35</v>
      </c>
      <c r="C24" s="29">
        <v>130</v>
      </c>
      <c r="D24" s="30">
        <v>3098737</v>
      </c>
      <c r="E24" s="30">
        <v>3098737</v>
      </c>
      <c r="F24" s="30"/>
      <c r="G24" s="30"/>
      <c r="H24" s="30"/>
      <c r="I24" s="30"/>
      <c r="J24" s="30"/>
      <c r="K24" s="12">
        <v>3084876</v>
      </c>
      <c r="L24" s="18">
        <f>K24-E24</f>
        <v>-13861</v>
      </c>
    </row>
    <row r="25" spans="1:10" ht="31.5">
      <c r="A25" s="28" t="s">
        <v>96</v>
      </c>
      <c r="B25" s="29">
        <v>130</v>
      </c>
      <c r="C25" s="29"/>
      <c r="D25" s="30"/>
      <c r="E25" s="30" t="s">
        <v>35</v>
      </c>
      <c r="F25" s="30" t="s">
        <v>35</v>
      </c>
      <c r="G25" s="30" t="s">
        <v>35</v>
      </c>
      <c r="H25" s="30" t="s">
        <v>35</v>
      </c>
      <c r="I25" s="30"/>
      <c r="J25" s="30" t="s">
        <v>35</v>
      </c>
    </row>
    <row r="26" spans="1:10" ht="63">
      <c r="A26" s="28" t="s">
        <v>97</v>
      </c>
      <c r="B26" s="29">
        <v>140</v>
      </c>
      <c r="C26" s="29"/>
      <c r="D26" s="30"/>
      <c r="E26" s="30" t="s">
        <v>35</v>
      </c>
      <c r="F26" s="30" t="s">
        <v>35</v>
      </c>
      <c r="G26" s="30" t="s">
        <v>35</v>
      </c>
      <c r="H26" s="30" t="s">
        <v>59</v>
      </c>
      <c r="I26" s="30"/>
      <c r="J26" s="30" t="s">
        <v>35</v>
      </c>
    </row>
    <row r="27" spans="1:10" s="12" customFormat="1" ht="15.75">
      <c r="A27" s="28" t="s">
        <v>98</v>
      </c>
      <c r="B27" s="29">
        <v>150</v>
      </c>
      <c r="C27" s="32">
        <v>180</v>
      </c>
      <c r="D27" s="30">
        <v>926571</v>
      </c>
      <c r="E27" s="30" t="s">
        <v>35</v>
      </c>
      <c r="F27" s="30">
        <v>926571</v>
      </c>
      <c r="G27" s="30"/>
      <c r="H27" s="30" t="s">
        <v>35</v>
      </c>
      <c r="I27" s="30" t="s">
        <v>35</v>
      </c>
      <c r="J27" s="30" t="s">
        <v>35</v>
      </c>
    </row>
    <row r="28" spans="1:10" ht="15.75">
      <c r="A28" s="28" t="s">
        <v>99</v>
      </c>
      <c r="B28" s="29">
        <v>160</v>
      </c>
      <c r="C28" s="29">
        <v>180</v>
      </c>
      <c r="D28" s="30"/>
      <c r="E28" s="30" t="s">
        <v>35</v>
      </c>
      <c r="F28" s="30" t="s">
        <v>35</v>
      </c>
      <c r="G28" s="30" t="s">
        <v>35</v>
      </c>
      <c r="H28" s="30" t="s">
        <v>35</v>
      </c>
      <c r="I28" s="30"/>
      <c r="J28" s="30"/>
    </row>
    <row r="29" spans="1:10" ht="15.75">
      <c r="A29" s="28" t="s">
        <v>32</v>
      </c>
      <c r="B29" s="29"/>
      <c r="C29" s="29"/>
      <c r="D29" s="30"/>
      <c r="E29" s="30"/>
      <c r="F29" s="30"/>
      <c r="G29" s="30"/>
      <c r="H29" s="30"/>
      <c r="I29" s="30"/>
      <c r="J29" s="30"/>
    </row>
    <row r="30" spans="1:10" ht="15.75">
      <c r="A30" s="28" t="s">
        <v>100</v>
      </c>
      <c r="B30" s="29" t="s">
        <v>35</v>
      </c>
      <c r="C30" s="29">
        <v>180</v>
      </c>
      <c r="D30" s="30"/>
      <c r="E30" s="30"/>
      <c r="F30" s="30"/>
      <c r="G30" s="30"/>
      <c r="H30" s="30"/>
      <c r="I30" s="30"/>
      <c r="J30" s="30"/>
    </row>
    <row r="31" spans="1:10" ht="15.75">
      <c r="A31" s="28" t="s">
        <v>101</v>
      </c>
      <c r="B31" s="29">
        <v>180</v>
      </c>
      <c r="C31" s="29" t="s">
        <v>35</v>
      </c>
      <c r="D31" s="30"/>
      <c r="E31" s="30" t="s">
        <v>35</v>
      </c>
      <c r="F31" s="30" t="s">
        <v>35</v>
      </c>
      <c r="G31" s="30" t="s">
        <v>35</v>
      </c>
      <c r="H31" s="30" t="s">
        <v>35</v>
      </c>
      <c r="I31" s="30"/>
      <c r="J31" s="30" t="s">
        <v>35</v>
      </c>
    </row>
    <row r="32" spans="1:11" ht="15.75">
      <c r="A32" s="28" t="s">
        <v>102</v>
      </c>
      <c r="B32" s="29">
        <v>200</v>
      </c>
      <c r="C32" s="29" t="s">
        <v>35</v>
      </c>
      <c r="D32" s="30">
        <v>30338850</v>
      </c>
      <c r="E32" s="30">
        <v>26790931</v>
      </c>
      <c r="F32" s="30">
        <v>926571</v>
      </c>
      <c r="G32" s="30">
        <v>0</v>
      </c>
      <c r="H32" s="30">
        <v>0</v>
      </c>
      <c r="I32" s="30">
        <v>2621348</v>
      </c>
      <c r="J32" s="30">
        <v>0</v>
      </c>
      <c r="K32" s="13"/>
    </row>
    <row r="33" spans="1:10" s="12" customFormat="1" ht="15.75">
      <c r="A33" s="34" t="s">
        <v>103</v>
      </c>
      <c r="B33" s="29">
        <v>210</v>
      </c>
      <c r="C33" s="29" t="s">
        <v>35</v>
      </c>
      <c r="D33" s="30">
        <v>21466352</v>
      </c>
      <c r="E33" s="30">
        <v>20609781</v>
      </c>
      <c r="F33" s="30">
        <v>856571</v>
      </c>
      <c r="G33" s="30"/>
      <c r="H33" s="30"/>
      <c r="I33" s="30"/>
      <c r="J33" s="30"/>
    </row>
    <row r="34" spans="1:10" ht="15.75">
      <c r="A34" s="34" t="s">
        <v>32</v>
      </c>
      <c r="B34" s="71">
        <v>211</v>
      </c>
      <c r="C34" s="72" t="s">
        <v>35</v>
      </c>
      <c r="D34" s="70">
        <v>21466352</v>
      </c>
      <c r="E34" s="70">
        <v>20609781</v>
      </c>
      <c r="F34" s="70">
        <v>856571</v>
      </c>
      <c r="G34" s="70"/>
      <c r="H34" s="70"/>
      <c r="I34" s="70"/>
      <c r="J34" s="70"/>
    </row>
    <row r="35" spans="1:10" ht="31.5">
      <c r="A35" s="37" t="s">
        <v>104</v>
      </c>
      <c r="B35" s="71"/>
      <c r="C35" s="72"/>
      <c r="D35" s="70"/>
      <c r="E35" s="70"/>
      <c r="F35" s="70"/>
      <c r="G35" s="70"/>
      <c r="H35" s="70"/>
      <c r="I35" s="70"/>
      <c r="J35" s="70"/>
    </row>
    <row r="36" spans="1:10" ht="15.75">
      <c r="A36" s="37" t="s">
        <v>105</v>
      </c>
      <c r="B36" s="29">
        <v>212</v>
      </c>
      <c r="C36" s="32">
        <v>111</v>
      </c>
      <c r="D36" s="30">
        <v>16487261</v>
      </c>
      <c r="E36" s="30">
        <v>15829337</v>
      </c>
      <c r="F36" s="30">
        <v>657924</v>
      </c>
      <c r="G36" s="30"/>
      <c r="H36" s="30"/>
      <c r="I36" s="30"/>
      <c r="J36" s="30"/>
    </row>
    <row r="37" spans="1:10" ht="15.75">
      <c r="A37" s="28" t="s">
        <v>106</v>
      </c>
      <c r="B37" s="29">
        <v>213</v>
      </c>
      <c r="C37" s="32">
        <v>111</v>
      </c>
      <c r="D37" s="30">
        <v>7731313</v>
      </c>
      <c r="E37" s="30">
        <v>7673051</v>
      </c>
      <c r="F37" s="30">
        <v>58262</v>
      </c>
      <c r="G37" s="30"/>
      <c r="H37" s="30"/>
      <c r="I37" s="30"/>
      <c r="J37" s="30"/>
    </row>
    <row r="38" spans="1:10" ht="15.75">
      <c r="A38" s="28" t="s">
        <v>107</v>
      </c>
      <c r="B38" s="29">
        <v>214</v>
      </c>
      <c r="C38" s="29">
        <v>111</v>
      </c>
      <c r="D38" s="30">
        <v>1305320</v>
      </c>
      <c r="E38" s="30">
        <v>1305320</v>
      </c>
      <c r="F38" s="30"/>
      <c r="G38" s="30"/>
      <c r="H38" s="30"/>
      <c r="I38" s="30"/>
      <c r="J38" s="30"/>
    </row>
    <row r="39" spans="1:10" ht="30.75" customHeight="1">
      <c r="A39" s="28" t="s">
        <v>9</v>
      </c>
      <c r="B39" s="29" t="s">
        <v>35</v>
      </c>
      <c r="C39" s="29" t="s">
        <v>35</v>
      </c>
      <c r="D39" s="30">
        <v>185304</v>
      </c>
      <c r="E39" s="30">
        <v>185304</v>
      </c>
      <c r="F39" s="30"/>
      <c r="G39" s="30"/>
      <c r="H39" s="30"/>
      <c r="I39" s="30"/>
      <c r="J39" s="30"/>
    </row>
    <row r="40" spans="1:10" ht="15.75">
      <c r="A40" s="28" t="s">
        <v>108</v>
      </c>
      <c r="B40" s="29">
        <v>215</v>
      </c>
      <c r="C40" s="29">
        <v>111</v>
      </c>
      <c r="D40" s="30">
        <v>7450628</v>
      </c>
      <c r="E40" s="30">
        <v>6850966</v>
      </c>
      <c r="F40" s="30">
        <v>599662</v>
      </c>
      <c r="G40" s="30"/>
      <c r="H40" s="30"/>
      <c r="I40" s="30"/>
      <c r="J40" s="30"/>
    </row>
    <row r="41" spans="1:10" ht="31.5">
      <c r="A41" s="28" t="s">
        <v>109</v>
      </c>
      <c r="B41" s="29">
        <v>216</v>
      </c>
      <c r="C41" s="29" t="s">
        <v>35</v>
      </c>
      <c r="D41" s="30">
        <v>4979091</v>
      </c>
      <c r="E41" s="30">
        <v>4780444</v>
      </c>
      <c r="F41" s="30">
        <v>198647</v>
      </c>
      <c r="G41" s="30"/>
      <c r="H41" s="30"/>
      <c r="I41" s="30"/>
      <c r="J41" s="30"/>
    </row>
    <row r="42" spans="1:10" ht="15.75">
      <c r="A42" s="28" t="s">
        <v>106</v>
      </c>
      <c r="B42" s="29">
        <v>217</v>
      </c>
      <c r="C42" s="32">
        <v>119</v>
      </c>
      <c r="D42" s="30">
        <v>2334855</v>
      </c>
      <c r="E42" s="30">
        <v>2317260</v>
      </c>
      <c r="F42" s="30">
        <v>17595</v>
      </c>
      <c r="G42" s="30"/>
      <c r="H42" s="30"/>
      <c r="I42" s="30"/>
      <c r="J42" s="30"/>
    </row>
    <row r="43" spans="1:10" ht="15.75">
      <c r="A43" s="28" t="s">
        <v>107</v>
      </c>
      <c r="B43" s="29">
        <v>218</v>
      </c>
      <c r="C43" s="29">
        <v>119</v>
      </c>
      <c r="D43" s="30">
        <v>394207</v>
      </c>
      <c r="E43" s="30">
        <v>394207</v>
      </c>
      <c r="F43" s="30"/>
      <c r="G43" s="30"/>
      <c r="H43" s="30"/>
      <c r="I43" s="30"/>
      <c r="J43" s="30"/>
    </row>
    <row r="44" spans="1:10" ht="31.5">
      <c r="A44" s="28" t="s">
        <v>110</v>
      </c>
      <c r="B44" s="29" t="s">
        <v>35</v>
      </c>
      <c r="C44" s="29" t="s">
        <v>35</v>
      </c>
      <c r="D44" s="30">
        <v>55962</v>
      </c>
      <c r="E44" s="30">
        <v>55962</v>
      </c>
      <c r="F44" s="30"/>
      <c r="G44" s="30"/>
      <c r="H44" s="30"/>
      <c r="I44" s="30"/>
      <c r="J44" s="30"/>
    </row>
    <row r="45" spans="1:10" ht="15.75">
      <c r="A45" s="28" t="s">
        <v>108</v>
      </c>
      <c r="B45" s="29">
        <v>219</v>
      </c>
      <c r="C45" s="29">
        <v>119</v>
      </c>
      <c r="D45" s="30">
        <v>2250029</v>
      </c>
      <c r="E45" s="30">
        <v>2068977</v>
      </c>
      <c r="F45" s="30">
        <v>181052</v>
      </c>
      <c r="G45" s="30"/>
      <c r="H45" s="30"/>
      <c r="I45" s="30"/>
      <c r="J45" s="30"/>
    </row>
    <row r="46" spans="1:10" ht="15.75">
      <c r="A46" s="33" t="s">
        <v>111</v>
      </c>
      <c r="B46" s="32">
        <v>220</v>
      </c>
      <c r="C46" s="29" t="s">
        <v>35</v>
      </c>
      <c r="D46" s="30"/>
      <c r="E46" s="30">
        <v>0</v>
      </c>
      <c r="F46" s="30"/>
      <c r="G46" s="30"/>
      <c r="H46" s="30"/>
      <c r="I46" s="30"/>
      <c r="J46" s="30"/>
    </row>
    <row r="47" spans="1:10" ht="15.75">
      <c r="A47" s="31" t="s">
        <v>32</v>
      </c>
      <c r="B47" s="29"/>
      <c r="C47" s="29"/>
      <c r="D47" s="30"/>
      <c r="E47" s="30"/>
      <c r="F47" s="30"/>
      <c r="G47" s="30"/>
      <c r="H47" s="30"/>
      <c r="I47" s="30"/>
      <c r="J47" s="30"/>
    </row>
    <row r="48" spans="1:10" ht="47.25">
      <c r="A48" s="28" t="s">
        <v>112</v>
      </c>
      <c r="B48" s="29">
        <v>221</v>
      </c>
      <c r="C48" s="29">
        <v>321</v>
      </c>
      <c r="D48" s="30"/>
      <c r="E48" s="30"/>
      <c r="F48" s="30"/>
      <c r="G48" s="30"/>
      <c r="H48" s="30"/>
      <c r="I48" s="30"/>
      <c r="J48" s="30"/>
    </row>
    <row r="49" spans="1:10" ht="15.75">
      <c r="A49" s="28" t="s">
        <v>113</v>
      </c>
      <c r="B49" s="29">
        <v>230</v>
      </c>
      <c r="C49" s="29" t="s">
        <v>35</v>
      </c>
      <c r="D49" s="30">
        <v>0</v>
      </c>
      <c r="E49" s="30">
        <v>0</v>
      </c>
      <c r="F49" s="30"/>
      <c r="G49" s="30"/>
      <c r="H49" s="30"/>
      <c r="I49" s="30"/>
      <c r="J49" s="30"/>
    </row>
    <row r="50" spans="1:10" ht="15.75">
      <c r="A50" s="31" t="s">
        <v>32</v>
      </c>
      <c r="B50" s="29"/>
      <c r="C50" s="29"/>
      <c r="D50" s="30"/>
      <c r="E50" s="30"/>
      <c r="F50" s="30"/>
      <c r="G50" s="30"/>
      <c r="H50" s="30"/>
      <c r="I50" s="30"/>
      <c r="J50" s="30"/>
    </row>
    <row r="51" spans="1:10" ht="15.75">
      <c r="A51" s="28" t="s">
        <v>114</v>
      </c>
      <c r="B51" s="29">
        <v>231</v>
      </c>
      <c r="C51" s="29">
        <v>852</v>
      </c>
      <c r="D51" s="30">
        <v>0</v>
      </c>
      <c r="E51" s="30"/>
      <c r="F51" s="30"/>
      <c r="G51" s="30"/>
      <c r="H51" s="30"/>
      <c r="I51" s="30"/>
      <c r="J51" s="30"/>
    </row>
    <row r="52" spans="1:10" ht="15.75">
      <c r="A52" s="28" t="s">
        <v>115</v>
      </c>
      <c r="B52" s="29">
        <v>232</v>
      </c>
      <c r="C52" s="29">
        <v>853</v>
      </c>
      <c r="D52" s="30">
        <v>0</v>
      </c>
      <c r="E52" s="30">
        <v>0</v>
      </c>
      <c r="F52" s="30"/>
      <c r="G52" s="30"/>
      <c r="H52" s="30"/>
      <c r="I52" s="30"/>
      <c r="J52" s="30"/>
    </row>
    <row r="53" spans="1:10" ht="15.75">
      <c r="A53" s="28" t="s">
        <v>116</v>
      </c>
      <c r="B53" s="29">
        <v>240</v>
      </c>
      <c r="C53" s="29"/>
      <c r="D53" s="30"/>
      <c r="E53" s="30"/>
      <c r="F53" s="30"/>
      <c r="G53" s="30"/>
      <c r="H53" s="30"/>
      <c r="I53" s="30"/>
      <c r="J53" s="30"/>
    </row>
    <row r="54" spans="1:10" ht="31.5">
      <c r="A54" s="28" t="s">
        <v>117</v>
      </c>
      <c r="B54" s="29">
        <v>250</v>
      </c>
      <c r="C54" s="29" t="s">
        <v>35</v>
      </c>
      <c r="D54" s="30">
        <v>15793</v>
      </c>
      <c r="E54" s="30">
        <v>15793</v>
      </c>
      <c r="F54" s="30"/>
      <c r="G54" s="30"/>
      <c r="H54" s="30"/>
      <c r="I54" s="30"/>
      <c r="J54" s="30"/>
    </row>
    <row r="55" spans="1:10" ht="31.5">
      <c r="A55" s="28" t="s">
        <v>118</v>
      </c>
      <c r="B55" s="29">
        <v>251</v>
      </c>
      <c r="C55" s="29">
        <v>112</v>
      </c>
      <c r="D55" s="30">
        <v>15793</v>
      </c>
      <c r="E55" s="30">
        <v>15793</v>
      </c>
      <c r="F55" s="30"/>
      <c r="G55" s="30"/>
      <c r="H55" s="30"/>
      <c r="I55" s="30"/>
      <c r="J55" s="30"/>
    </row>
    <row r="56" spans="1:10" ht="63">
      <c r="A56" s="28" t="s">
        <v>119</v>
      </c>
      <c r="B56" s="29">
        <v>252</v>
      </c>
      <c r="C56" s="29">
        <v>113</v>
      </c>
      <c r="D56" s="30"/>
      <c r="E56" s="30"/>
      <c r="F56" s="30"/>
      <c r="G56" s="30"/>
      <c r="H56" s="30"/>
      <c r="I56" s="30"/>
      <c r="J56" s="30"/>
    </row>
    <row r="57" spans="1:10" ht="15.75">
      <c r="A57" s="28" t="s">
        <v>120</v>
      </c>
      <c r="B57" s="29">
        <v>260</v>
      </c>
      <c r="C57" s="29" t="s">
        <v>35</v>
      </c>
      <c r="D57" s="30">
        <v>8856705</v>
      </c>
      <c r="E57" s="30">
        <v>6165357</v>
      </c>
      <c r="F57" s="30">
        <v>70000</v>
      </c>
      <c r="G57" s="30">
        <v>0</v>
      </c>
      <c r="H57" s="30">
        <v>0</v>
      </c>
      <c r="I57" s="30">
        <v>2621348</v>
      </c>
      <c r="J57" s="30"/>
    </row>
    <row r="58" spans="1:10" ht="15.75">
      <c r="A58" s="28" t="s">
        <v>32</v>
      </c>
      <c r="B58" s="29"/>
      <c r="C58" s="29"/>
      <c r="D58" s="30"/>
      <c r="E58" s="30"/>
      <c r="F58" s="30"/>
      <c r="G58" s="30"/>
      <c r="H58" s="30"/>
      <c r="I58" s="30"/>
      <c r="J58" s="30"/>
    </row>
    <row r="59" spans="1:10" ht="15.75">
      <c r="A59" s="28" t="s">
        <v>40</v>
      </c>
      <c r="B59" s="29">
        <v>261</v>
      </c>
      <c r="C59" s="29">
        <v>244</v>
      </c>
      <c r="D59" s="30">
        <v>58750</v>
      </c>
      <c r="E59" s="30">
        <v>58750</v>
      </c>
      <c r="F59" s="30"/>
      <c r="G59" s="30"/>
      <c r="H59" s="30"/>
      <c r="I59" s="30"/>
      <c r="J59" s="30"/>
    </row>
    <row r="60" spans="1:10" ht="15.75">
      <c r="A60" s="28" t="s">
        <v>41</v>
      </c>
      <c r="B60" s="29">
        <v>262</v>
      </c>
      <c r="C60" s="29">
        <v>244</v>
      </c>
      <c r="D60" s="30">
        <v>191080</v>
      </c>
      <c r="E60" s="30">
        <v>191080</v>
      </c>
      <c r="F60" s="30"/>
      <c r="G60" s="30"/>
      <c r="H60" s="30"/>
      <c r="I60" s="30"/>
      <c r="J60" s="30"/>
    </row>
    <row r="61" spans="1:10" ht="15.75">
      <c r="A61" s="28" t="s">
        <v>42</v>
      </c>
      <c r="B61" s="29">
        <v>263</v>
      </c>
      <c r="C61" s="29">
        <v>244</v>
      </c>
      <c r="D61" s="30">
        <v>2459680</v>
      </c>
      <c r="E61" s="30">
        <v>2459680</v>
      </c>
      <c r="F61" s="30"/>
      <c r="G61" s="30"/>
      <c r="H61" s="30"/>
      <c r="I61" s="30"/>
      <c r="J61" s="30"/>
    </row>
    <row r="62" spans="1:10" ht="15.75">
      <c r="A62" s="28" t="s">
        <v>43</v>
      </c>
      <c r="B62" s="29">
        <v>264</v>
      </c>
      <c r="C62" s="29">
        <v>244</v>
      </c>
      <c r="D62" s="30"/>
      <c r="E62" s="30"/>
      <c r="F62" s="30"/>
      <c r="G62" s="30"/>
      <c r="H62" s="30"/>
      <c r="I62" s="30"/>
      <c r="J62" s="30"/>
    </row>
    <row r="63" spans="1:11" ht="15.75">
      <c r="A63" s="28" t="s">
        <v>44</v>
      </c>
      <c r="B63" s="29">
        <v>265</v>
      </c>
      <c r="C63" s="29">
        <v>244</v>
      </c>
      <c r="D63" s="30">
        <v>1234083</v>
      </c>
      <c r="E63" s="30">
        <v>1234083</v>
      </c>
      <c r="F63" s="30"/>
      <c r="G63" s="30"/>
      <c r="H63" s="30"/>
      <c r="I63" s="30"/>
      <c r="J63" s="30"/>
      <c r="K63" s="13">
        <f>E63:E64-1058042</f>
        <v>176041</v>
      </c>
    </row>
    <row r="64" spans="1:11" ht="15.75">
      <c r="A64" s="28" t="s">
        <v>45</v>
      </c>
      <c r="B64" s="29">
        <v>266</v>
      </c>
      <c r="C64" s="29">
        <v>244</v>
      </c>
      <c r="D64" s="30">
        <v>433205</v>
      </c>
      <c r="E64" s="30">
        <v>433205</v>
      </c>
      <c r="F64" s="30"/>
      <c r="G64" s="30"/>
      <c r="H64" s="30"/>
      <c r="I64" s="30"/>
      <c r="J64" s="30"/>
      <c r="K64" s="13">
        <f>E64-428429</f>
        <v>4776</v>
      </c>
    </row>
    <row r="65" spans="1:10" ht="15.75">
      <c r="A65" s="28" t="s">
        <v>51</v>
      </c>
      <c r="B65" s="29">
        <v>267</v>
      </c>
      <c r="C65" s="29">
        <v>244</v>
      </c>
      <c r="D65" s="30">
        <v>22800</v>
      </c>
      <c r="E65" s="30">
        <v>0</v>
      </c>
      <c r="F65" s="30">
        <v>22800</v>
      </c>
      <c r="G65" s="30"/>
      <c r="H65" s="30"/>
      <c r="I65" s="30"/>
      <c r="J65" s="30"/>
    </row>
    <row r="66" spans="1:10" ht="15.75">
      <c r="A66" s="28" t="s">
        <v>49</v>
      </c>
      <c r="B66" s="29">
        <v>268</v>
      </c>
      <c r="C66" s="29">
        <v>244</v>
      </c>
      <c r="D66" s="30">
        <v>0</v>
      </c>
      <c r="E66" s="30"/>
      <c r="F66" s="30"/>
      <c r="G66" s="30"/>
      <c r="H66" s="30"/>
      <c r="I66" s="30"/>
      <c r="J66" s="30"/>
    </row>
    <row r="67" spans="1:11" ht="15.75">
      <c r="A67" s="28" t="s">
        <v>54</v>
      </c>
      <c r="B67" s="29">
        <v>269</v>
      </c>
      <c r="C67" s="29">
        <v>244</v>
      </c>
      <c r="D67" s="30">
        <v>4457107</v>
      </c>
      <c r="E67" s="30">
        <v>1788559</v>
      </c>
      <c r="F67" s="30">
        <v>47200</v>
      </c>
      <c r="G67" s="30"/>
      <c r="H67" s="30"/>
      <c r="I67" s="30">
        <v>2621348</v>
      </c>
      <c r="J67" s="30"/>
      <c r="K67" s="13">
        <f>E67-1685210</f>
        <v>103349</v>
      </c>
    </row>
    <row r="68" spans="1:10" ht="47.25">
      <c r="A68" s="28" t="s">
        <v>121</v>
      </c>
      <c r="B68" s="29">
        <v>270</v>
      </c>
      <c r="C68" s="29" t="s">
        <v>35</v>
      </c>
      <c r="D68" s="30">
        <v>0</v>
      </c>
      <c r="E68" s="30"/>
      <c r="F68" s="30"/>
      <c r="G68" s="30">
        <v>0</v>
      </c>
      <c r="H68" s="30"/>
      <c r="I68" s="30"/>
      <c r="J68" s="30"/>
    </row>
    <row r="69" spans="1:10" ht="15.75">
      <c r="A69" s="28" t="s">
        <v>44</v>
      </c>
      <c r="B69" s="29">
        <v>271</v>
      </c>
      <c r="C69" s="29">
        <v>243</v>
      </c>
      <c r="D69" s="30"/>
      <c r="E69" s="30"/>
      <c r="F69" s="30"/>
      <c r="G69" s="30"/>
      <c r="H69" s="30"/>
      <c r="I69" s="30"/>
      <c r="J69" s="30"/>
    </row>
    <row r="70" spans="1:10" ht="15.75">
      <c r="A70" s="28" t="s">
        <v>45</v>
      </c>
      <c r="B70" s="29">
        <v>272</v>
      </c>
      <c r="C70" s="29">
        <v>243</v>
      </c>
      <c r="D70" s="30"/>
      <c r="E70" s="30"/>
      <c r="F70" s="30"/>
      <c r="G70" s="30"/>
      <c r="H70" s="30"/>
      <c r="I70" s="30"/>
      <c r="J70" s="30"/>
    </row>
    <row r="71" spans="1:10" ht="15.75">
      <c r="A71" s="28" t="s">
        <v>122</v>
      </c>
      <c r="B71" s="29">
        <v>280</v>
      </c>
      <c r="C71" s="29">
        <v>831</v>
      </c>
      <c r="D71" s="30"/>
      <c r="E71" s="30"/>
      <c r="F71" s="30"/>
      <c r="G71" s="30"/>
      <c r="H71" s="30"/>
      <c r="I71" s="30"/>
      <c r="J71" s="30"/>
    </row>
    <row r="72" spans="1:10" ht="15.75">
      <c r="A72" s="34" t="s">
        <v>123</v>
      </c>
      <c r="B72" s="29">
        <v>300</v>
      </c>
      <c r="C72" s="29" t="s">
        <v>35</v>
      </c>
      <c r="D72" s="30"/>
      <c r="E72" s="30"/>
      <c r="F72" s="30"/>
      <c r="G72" s="30"/>
      <c r="H72" s="30"/>
      <c r="I72" s="30"/>
      <c r="J72" s="30"/>
    </row>
    <row r="73" spans="1:10" ht="15.75">
      <c r="A73" s="34" t="s">
        <v>32</v>
      </c>
      <c r="B73" s="71">
        <v>310</v>
      </c>
      <c r="C73" s="72"/>
      <c r="D73" s="70"/>
      <c r="E73" s="70"/>
      <c r="F73" s="70"/>
      <c r="G73" s="70"/>
      <c r="H73" s="70"/>
      <c r="I73" s="70"/>
      <c r="J73" s="70"/>
    </row>
    <row r="74" spans="1:10" ht="15.75">
      <c r="A74" s="37" t="s">
        <v>124</v>
      </c>
      <c r="B74" s="71"/>
      <c r="C74" s="72"/>
      <c r="D74" s="70"/>
      <c r="E74" s="70"/>
      <c r="F74" s="70"/>
      <c r="G74" s="70"/>
      <c r="H74" s="70"/>
      <c r="I74" s="70"/>
      <c r="J74" s="70"/>
    </row>
    <row r="75" spans="1:10" ht="15.75">
      <c r="A75" s="37" t="s">
        <v>125</v>
      </c>
      <c r="B75" s="29">
        <v>320</v>
      </c>
      <c r="C75" s="29"/>
      <c r="D75" s="30"/>
      <c r="E75" s="30"/>
      <c r="F75" s="30"/>
      <c r="G75" s="30"/>
      <c r="H75" s="30"/>
      <c r="I75" s="30"/>
      <c r="J75" s="30"/>
    </row>
    <row r="76" spans="1:10" ht="15.75">
      <c r="A76" s="34" t="s">
        <v>126</v>
      </c>
      <c r="B76" s="29">
        <v>400</v>
      </c>
      <c r="C76" s="29"/>
      <c r="D76" s="30"/>
      <c r="E76" s="30"/>
      <c r="F76" s="30"/>
      <c r="G76" s="30"/>
      <c r="H76" s="30"/>
      <c r="I76" s="30"/>
      <c r="J76" s="30"/>
    </row>
    <row r="77" spans="1:10" ht="15.75">
      <c r="A77" s="34" t="s">
        <v>127</v>
      </c>
      <c r="B77" s="71">
        <v>410</v>
      </c>
      <c r="C77" s="72"/>
      <c r="D77" s="70"/>
      <c r="E77" s="70"/>
      <c r="F77" s="70"/>
      <c r="G77" s="70"/>
      <c r="H77" s="70"/>
      <c r="I77" s="70"/>
      <c r="J77" s="70"/>
    </row>
    <row r="78" spans="1:10" ht="15.75">
      <c r="A78" s="37" t="s">
        <v>128</v>
      </c>
      <c r="B78" s="71"/>
      <c r="C78" s="72"/>
      <c r="D78" s="70"/>
      <c r="E78" s="70"/>
      <c r="F78" s="70"/>
      <c r="G78" s="70"/>
      <c r="H78" s="70"/>
      <c r="I78" s="70"/>
      <c r="J78" s="70"/>
    </row>
    <row r="79" spans="1:10" ht="15.75">
      <c r="A79" s="37" t="s">
        <v>129</v>
      </c>
      <c r="B79" s="29">
        <v>420</v>
      </c>
      <c r="C79" s="29"/>
      <c r="D79" s="30"/>
      <c r="E79" s="30"/>
      <c r="F79" s="30"/>
      <c r="G79" s="30"/>
      <c r="H79" s="30"/>
      <c r="I79" s="30"/>
      <c r="J79" s="30"/>
    </row>
    <row r="80" spans="1:10" ht="15.75">
      <c r="A80" s="28" t="s">
        <v>130</v>
      </c>
      <c r="B80" s="29">
        <v>500</v>
      </c>
      <c r="C80" s="29" t="s">
        <v>35</v>
      </c>
      <c r="D80" s="62">
        <v>331550.77</v>
      </c>
      <c r="E80" s="62">
        <v>227992.81</v>
      </c>
      <c r="F80" s="62"/>
      <c r="G80" s="62"/>
      <c r="H80" s="62"/>
      <c r="I80" s="62">
        <v>103557.96</v>
      </c>
      <c r="J80" s="62"/>
    </row>
    <row r="81" spans="1:10" ht="15.75">
      <c r="A81" s="28" t="s">
        <v>19</v>
      </c>
      <c r="B81" s="29">
        <v>600</v>
      </c>
      <c r="C81" s="29" t="s">
        <v>35</v>
      </c>
      <c r="D81" s="30"/>
      <c r="E81" s="30"/>
      <c r="F81" s="30"/>
      <c r="G81" s="30"/>
      <c r="H81" s="30"/>
      <c r="I81" s="30"/>
      <c r="J81" s="30"/>
    </row>
    <row r="82" spans="1:10" ht="12.75">
      <c r="A82" s="24"/>
      <c r="B82" s="24"/>
      <c r="C82" s="24"/>
      <c r="D82" s="24"/>
      <c r="E82" s="24"/>
      <c r="F82" s="24"/>
      <c r="G82" s="24"/>
      <c r="H82" s="24"/>
      <c r="I82" s="24"/>
      <c r="J82" s="24"/>
    </row>
    <row r="83" spans="1:10" ht="12.75">
      <c r="A83" s="24"/>
      <c r="B83" s="24"/>
      <c r="C83" s="24"/>
      <c r="D83" s="24"/>
      <c r="E83" s="24"/>
      <c r="F83" s="24"/>
      <c r="G83" s="24"/>
      <c r="H83" s="24"/>
      <c r="I83" s="24"/>
      <c r="J83" s="24"/>
    </row>
    <row r="84" spans="1:10" ht="12.75">
      <c r="A84" s="24"/>
      <c r="B84" s="24"/>
      <c r="C84" s="24"/>
      <c r="D84" s="24"/>
      <c r="E84" s="24"/>
      <c r="F84" s="24"/>
      <c r="G84" s="24"/>
      <c r="H84" s="24"/>
      <c r="I84" s="24"/>
      <c r="J84" s="24"/>
    </row>
    <row r="85" spans="1:10" ht="12.75">
      <c r="A85" s="24"/>
      <c r="B85" s="24"/>
      <c r="C85" s="24"/>
      <c r="D85" s="24"/>
      <c r="E85" s="24"/>
      <c r="F85" s="24"/>
      <c r="G85" s="24"/>
      <c r="H85" s="24"/>
      <c r="I85" s="24"/>
      <c r="J85" s="24"/>
    </row>
    <row r="86" spans="1:10" ht="12.75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spans="1:10" ht="12.75">
      <c r="A87" s="24"/>
      <c r="B87" s="24"/>
      <c r="C87" s="24"/>
      <c r="D87" s="24"/>
      <c r="E87" s="24"/>
      <c r="F87" s="24"/>
      <c r="G87" s="24"/>
      <c r="H87" s="24"/>
      <c r="I87" s="24"/>
      <c r="J87" s="24"/>
    </row>
    <row r="88" spans="1:10" ht="12.75">
      <c r="A88" s="24"/>
      <c r="B88" s="24"/>
      <c r="C88" s="24"/>
      <c r="D88" s="24"/>
      <c r="E88" s="24"/>
      <c r="F88" s="24"/>
      <c r="G88" s="24"/>
      <c r="H88" s="24"/>
      <c r="I88" s="24"/>
      <c r="J88" s="24"/>
    </row>
    <row r="89" spans="1:10" ht="12.75">
      <c r="A89" s="24"/>
      <c r="B89" s="24"/>
      <c r="C89" s="24"/>
      <c r="D89" s="24"/>
      <c r="E89" s="24"/>
      <c r="F89" s="24"/>
      <c r="G89" s="24"/>
      <c r="H89" s="24"/>
      <c r="I89" s="24"/>
      <c r="J89" s="24"/>
    </row>
    <row r="90" spans="1:10" ht="12.75">
      <c r="A90" s="24"/>
      <c r="B90" s="24"/>
      <c r="C90" s="24"/>
      <c r="D90" s="24"/>
      <c r="E90" s="24"/>
      <c r="F90" s="24"/>
      <c r="G90" s="24"/>
      <c r="H90" s="24"/>
      <c r="I90" s="24"/>
      <c r="J90" s="24"/>
    </row>
    <row r="91" spans="1:10" ht="12.75">
      <c r="A91" s="24"/>
      <c r="B91" s="24"/>
      <c r="C91" s="24"/>
      <c r="D91" s="24"/>
      <c r="E91" s="24"/>
      <c r="F91" s="24"/>
      <c r="G91" s="24"/>
      <c r="H91" s="24"/>
      <c r="I91" s="24"/>
      <c r="J91" s="24"/>
    </row>
    <row r="92" spans="1:10" ht="12.75">
      <c r="A92" s="24"/>
      <c r="B92" s="24"/>
      <c r="C92" s="24"/>
      <c r="D92" s="24"/>
      <c r="E92" s="24"/>
      <c r="F92" s="24"/>
      <c r="G92" s="24"/>
      <c r="H92" s="24"/>
      <c r="I92" s="24"/>
      <c r="J92" s="24"/>
    </row>
    <row r="93" spans="1:10" ht="12.75">
      <c r="A93" s="24"/>
      <c r="B93" s="24"/>
      <c r="C93" s="24"/>
      <c r="D93" s="24"/>
      <c r="E93" s="24"/>
      <c r="F93" s="24"/>
      <c r="G93" s="24"/>
      <c r="H93" s="24"/>
      <c r="I93" s="24"/>
      <c r="J93" s="24"/>
    </row>
    <row r="94" spans="1:10" ht="12.75">
      <c r="A94" s="24"/>
      <c r="B94" s="24"/>
      <c r="C94" s="24"/>
      <c r="D94" s="24"/>
      <c r="E94" s="24"/>
      <c r="F94" s="24"/>
      <c r="G94" s="24"/>
      <c r="H94" s="24"/>
      <c r="I94" s="24"/>
      <c r="J94" s="24"/>
    </row>
    <row r="95" spans="1:10" ht="12.75">
      <c r="A95" s="24"/>
      <c r="B95" s="24"/>
      <c r="C95" s="24"/>
      <c r="D95" s="24"/>
      <c r="E95" s="24"/>
      <c r="F95" s="24"/>
      <c r="G95" s="24"/>
      <c r="H95" s="24"/>
      <c r="I95" s="24"/>
      <c r="J95" s="24"/>
    </row>
    <row r="96" spans="1:10" ht="12.75">
      <c r="A96" s="24"/>
      <c r="B96" s="24"/>
      <c r="C96" s="24"/>
      <c r="D96" s="24"/>
      <c r="E96" s="24"/>
      <c r="F96" s="24"/>
      <c r="G96" s="24"/>
      <c r="H96" s="24"/>
      <c r="I96" s="24"/>
      <c r="J96" s="24"/>
    </row>
  </sheetData>
  <sheetProtection/>
  <mergeCells count="49">
    <mergeCell ref="A6:A9"/>
    <mergeCell ref="B6:B9"/>
    <mergeCell ref="C6:C9"/>
    <mergeCell ref="D6:J6"/>
    <mergeCell ref="D7:D9"/>
    <mergeCell ref="E7:J7"/>
    <mergeCell ref="E8:E9"/>
    <mergeCell ref="F8:F9"/>
    <mergeCell ref="G8:G9"/>
    <mergeCell ref="H8:H9"/>
    <mergeCell ref="I8:J8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34:B35"/>
    <mergeCell ref="C34:C35"/>
    <mergeCell ref="D34:D35"/>
    <mergeCell ref="E34:E35"/>
    <mergeCell ref="J73:J74"/>
    <mergeCell ref="F34:F35"/>
    <mergeCell ref="G34:G35"/>
    <mergeCell ref="H34:H35"/>
    <mergeCell ref="I34:I35"/>
    <mergeCell ref="E77:E78"/>
    <mergeCell ref="J34:J35"/>
    <mergeCell ref="B73:B74"/>
    <mergeCell ref="C73:C74"/>
    <mergeCell ref="D73:D74"/>
    <mergeCell ref="E73:E74"/>
    <mergeCell ref="F73:F74"/>
    <mergeCell ref="G73:G74"/>
    <mergeCell ref="H73:H74"/>
    <mergeCell ref="I73:I74"/>
    <mergeCell ref="J77:J78"/>
    <mergeCell ref="A2:J2"/>
    <mergeCell ref="A3:J3"/>
    <mergeCell ref="F77:F78"/>
    <mergeCell ref="G77:G78"/>
    <mergeCell ref="H77:H78"/>
    <mergeCell ref="I77:I78"/>
    <mergeCell ref="B77:B78"/>
    <mergeCell ref="C77:C78"/>
    <mergeCell ref="D77:D78"/>
  </mergeCells>
  <hyperlinks>
    <hyperlink ref="F8" r:id="rId1" display="consultantplus://offline/ref=6BF7E8F52F828CF1362D350114E27D0C36054E32E35E657B4500ADFDC624E9C077BA9D46AA7EQ6l2K"/>
  </hyperlinks>
  <printOptions/>
  <pageMargins left="0.25" right="0.17" top="0.45" bottom="0.2" header="0.45" footer="0.18"/>
  <pageSetup fitToHeight="3" fitToWidth="1" horizontalDpi="600" verticalDpi="600" orientation="landscape" paperSize="9" scale="69" r:id="rId2"/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27"/>
  <sheetViews>
    <sheetView zoomScale="85" zoomScaleNormal="85" zoomScalePageLayoutView="0" workbookViewId="0" topLeftCell="A1">
      <selection activeCell="I24" sqref="I24"/>
    </sheetView>
  </sheetViews>
  <sheetFormatPr defaultColWidth="9.00390625" defaultRowHeight="12.75"/>
  <cols>
    <col min="1" max="1" width="35.625" style="1" customWidth="1"/>
    <col min="2" max="2" width="13.125" style="1" customWidth="1"/>
    <col min="3" max="12" width="16.625" style="1" customWidth="1"/>
    <col min="13" max="16384" width="9.125" style="1" customWidth="1"/>
  </cols>
  <sheetData>
    <row r="1" ht="12.75">
      <c r="L1" s="15" t="s">
        <v>145</v>
      </c>
    </row>
    <row r="2" spans="1:12" ht="69.75" customHeight="1">
      <c r="A2" s="77" t="s">
        <v>162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4" spans="1:12" ht="15.75" customHeight="1">
      <c r="A4" s="82" t="s">
        <v>30</v>
      </c>
      <c r="B4" s="82" t="s">
        <v>80</v>
      </c>
      <c r="C4" s="82" t="s">
        <v>131</v>
      </c>
      <c r="D4" s="82" t="s">
        <v>132</v>
      </c>
      <c r="E4" s="82"/>
      <c r="F4" s="82"/>
      <c r="G4" s="82"/>
      <c r="H4" s="82"/>
      <c r="I4" s="82"/>
      <c r="J4" s="82"/>
      <c r="K4" s="82"/>
      <c r="L4" s="82"/>
    </row>
    <row r="5" spans="1:12" ht="15.75">
      <c r="A5" s="82"/>
      <c r="B5" s="82"/>
      <c r="C5" s="82"/>
      <c r="D5" s="82" t="s">
        <v>133</v>
      </c>
      <c r="E5" s="82"/>
      <c r="F5" s="82"/>
      <c r="G5" s="82"/>
      <c r="H5" s="82"/>
      <c r="I5" s="82"/>
      <c r="J5" s="82"/>
      <c r="K5" s="82"/>
      <c r="L5" s="82"/>
    </row>
    <row r="6" spans="1:12" ht="15.75">
      <c r="A6" s="82"/>
      <c r="B6" s="82"/>
      <c r="C6" s="82"/>
      <c r="D6" s="82" t="s">
        <v>134</v>
      </c>
      <c r="E6" s="82"/>
      <c r="F6" s="82"/>
      <c r="G6" s="75" t="s">
        <v>33</v>
      </c>
      <c r="H6" s="75"/>
      <c r="I6" s="75"/>
      <c r="J6" s="75"/>
      <c r="K6" s="75"/>
      <c r="L6" s="75"/>
    </row>
    <row r="7" spans="1:12" ht="69" customHeight="1">
      <c r="A7" s="82"/>
      <c r="B7" s="82"/>
      <c r="C7" s="82"/>
      <c r="D7" s="82"/>
      <c r="E7" s="82"/>
      <c r="F7" s="82"/>
      <c r="G7" s="82" t="s">
        <v>135</v>
      </c>
      <c r="H7" s="82"/>
      <c r="I7" s="82"/>
      <c r="J7" s="82" t="s">
        <v>23</v>
      </c>
      <c r="K7" s="82"/>
      <c r="L7" s="82"/>
    </row>
    <row r="8" spans="1:12" ht="15" customHeight="1">
      <c r="A8" s="82"/>
      <c r="B8" s="82"/>
      <c r="C8" s="82"/>
      <c r="D8" s="78" t="s">
        <v>20</v>
      </c>
      <c r="E8" s="75" t="s">
        <v>21</v>
      </c>
      <c r="F8" s="75" t="s">
        <v>161</v>
      </c>
      <c r="G8" s="78" t="s">
        <v>20</v>
      </c>
      <c r="H8" s="75" t="s">
        <v>21</v>
      </c>
      <c r="I8" s="75" t="s">
        <v>161</v>
      </c>
      <c r="J8" s="78" t="s">
        <v>20</v>
      </c>
      <c r="K8" s="75" t="s">
        <v>21</v>
      </c>
      <c r="L8" s="75" t="s">
        <v>161</v>
      </c>
    </row>
    <row r="9" spans="1:12" ht="12.75" customHeight="1">
      <c r="A9" s="82"/>
      <c r="B9" s="82"/>
      <c r="C9" s="82"/>
      <c r="D9" s="79"/>
      <c r="E9" s="75"/>
      <c r="F9" s="75"/>
      <c r="G9" s="79"/>
      <c r="H9" s="75"/>
      <c r="I9" s="75"/>
      <c r="J9" s="79"/>
      <c r="K9" s="75"/>
      <c r="L9" s="75"/>
    </row>
    <row r="10" spans="1:12" ht="15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</row>
    <row r="11" spans="1:12" ht="31.5">
      <c r="A11" s="53" t="s">
        <v>24</v>
      </c>
      <c r="B11" s="47" t="s">
        <v>144</v>
      </c>
      <c r="C11" s="7" t="s">
        <v>59</v>
      </c>
      <c r="D11" s="48">
        <f aca="true" t="shared" si="0" ref="D11:F12">G11+J11</f>
        <v>8856705</v>
      </c>
      <c r="E11" s="48">
        <f t="shared" si="0"/>
        <v>9156971</v>
      </c>
      <c r="F11" s="48">
        <f t="shared" si="0"/>
        <v>9156971</v>
      </c>
      <c r="G11" s="48">
        <f aca="true" t="shared" si="1" ref="G11:L11">G12+G15</f>
        <v>8856705</v>
      </c>
      <c r="H11" s="48">
        <f t="shared" si="1"/>
        <v>9156971</v>
      </c>
      <c r="I11" s="48">
        <f t="shared" si="1"/>
        <v>9156971</v>
      </c>
      <c r="J11" s="48">
        <f t="shared" si="1"/>
        <v>0</v>
      </c>
      <c r="K11" s="48">
        <f t="shared" si="1"/>
        <v>0</v>
      </c>
      <c r="L11" s="49">
        <f t="shared" si="1"/>
        <v>0</v>
      </c>
    </row>
    <row r="12" spans="1:12" ht="15.75">
      <c r="A12" s="53" t="s">
        <v>33</v>
      </c>
      <c r="B12" s="80">
        <v>1001</v>
      </c>
      <c r="C12" s="75" t="s">
        <v>59</v>
      </c>
      <c r="D12" s="74">
        <f t="shared" si="0"/>
        <v>578599.4400000001</v>
      </c>
      <c r="E12" s="74">
        <f t="shared" si="0"/>
        <v>0</v>
      </c>
      <c r="F12" s="74">
        <f t="shared" si="0"/>
        <v>0</v>
      </c>
      <c r="G12" s="74">
        <f>G14</f>
        <v>578599.4400000001</v>
      </c>
      <c r="H12" s="74">
        <v>0</v>
      </c>
      <c r="I12" s="74">
        <v>0</v>
      </c>
      <c r="J12" s="81"/>
      <c r="K12" s="81"/>
      <c r="L12" s="76"/>
    </row>
    <row r="13" spans="1:12" ht="47.25">
      <c r="A13" s="54" t="s">
        <v>25</v>
      </c>
      <c r="B13" s="80"/>
      <c r="C13" s="75"/>
      <c r="D13" s="74"/>
      <c r="E13" s="74"/>
      <c r="F13" s="74"/>
      <c r="G13" s="74"/>
      <c r="H13" s="74"/>
      <c r="I13" s="74"/>
      <c r="J13" s="81"/>
      <c r="K13" s="81"/>
      <c r="L13" s="76"/>
    </row>
    <row r="14" spans="1:12" ht="24.75" customHeight="1">
      <c r="A14" s="54" t="s">
        <v>22</v>
      </c>
      <c r="B14" s="7"/>
      <c r="C14" s="7">
        <v>2017</v>
      </c>
      <c r="D14" s="48">
        <f>G14+J14</f>
        <v>578599.4400000001</v>
      </c>
      <c r="E14" s="50"/>
      <c r="F14" s="50"/>
      <c r="G14" s="48">
        <f>372933.96+38027.88+167637.6</f>
        <v>578599.4400000001</v>
      </c>
      <c r="H14" s="50"/>
      <c r="I14" s="50"/>
      <c r="J14" s="50"/>
      <c r="K14" s="50"/>
      <c r="L14" s="51"/>
    </row>
    <row r="15" spans="1:12" ht="31.5">
      <c r="A15" s="39" t="s">
        <v>26</v>
      </c>
      <c r="B15" s="7">
        <v>2001</v>
      </c>
      <c r="C15" s="7"/>
      <c r="D15" s="48">
        <f>G15+J15</f>
        <v>8278105.5600000005</v>
      </c>
      <c r="E15" s="48">
        <f>H15+K15</f>
        <v>9156971</v>
      </c>
      <c r="F15" s="48">
        <f>I15+L15</f>
        <v>9156971</v>
      </c>
      <c r="G15" s="48">
        <f>G16</f>
        <v>8278105.5600000005</v>
      </c>
      <c r="H15" s="48">
        <f>SUM(H16:H18)</f>
        <v>9156971</v>
      </c>
      <c r="I15" s="48">
        <f>SUM(I16:I18)</f>
        <v>9156971</v>
      </c>
      <c r="J15" s="50"/>
      <c r="K15" s="50"/>
      <c r="L15" s="51"/>
    </row>
    <row r="16" spans="1:12" ht="24.75" customHeight="1">
      <c r="A16" s="39" t="s">
        <v>8</v>
      </c>
      <c r="B16" s="7"/>
      <c r="C16" s="7">
        <v>2018</v>
      </c>
      <c r="D16" s="48">
        <f>G16+J16</f>
        <v>8278105.5600000005</v>
      </c>
      <c r="E16" s="48">
        <f>H16</f>
        <v>655200</v>
      </c>
      <c r="F16" s="50"/>
      <c r="G16" s="48">
        <f>9037746.56-455925-70000-50476-122200-8000-17000-54000-3450+3300+739+7509+5991-2991-444-1300+7510-1085-7780+4100-13000-262560+190741+76819-5654+19515</f>
        <v>8278105.5600000005</v>
      </c>
      <c r="H16" s="48">
        <f>374400+76800+168000+36000</f>
        <v>655200</v>
      </c>
      <c r="I16" s="50"/>
      <c r="J16" s="50"/>
      <c r="K16" s="50"/>
      <c r="L16" s="51"/>
    </row>
    <row r="17" spans="1:12" ht="24.75" customHeight="1">
      <c r="A17" s="39" t="s">
        <v>8</v>
      </c>
      <c r="B17" s="7"/>
      <c r="C17" s="7">
        <v>2019</v>
      </c>
      <c r="D17" s="51"/>
      <c r="E17" s="48">
        <f>H17+K17</f>
        <v>8501771</v>
      </c>
      <c r="F17" s="48">
        <f>I17</f>
        <v>655200</v>
      </c>
      <c r="G17" s="50"/>
      <c r="H17" s="48">
        <f>9160421-3450-H16</f>
        <v>8501771</v>
      </c>
      <c r="I17" s="48">
        <f>374400+76800+168000+36000</f>
        <v>655200</v>
      </c>
      <c r="J17" s="50"/>
      <c r="K17" s="50"/>
      <c r="L17" s="51"/>
    </row>
    <row r="18" spans="1:12" ht="24.75" customHeight="1">
      <c r="A18" s="39" t="s">
        <v>8</v>
      </c>
      <c r="B18" s="7"/>
      <c r="C18" s="7">
        <v>2020</v>
      </c>
      <c r="D18" s="51"/>
      <c r="E18" s="52"/>
      <c r="F18" s="48">
        <f>I18+L18</f>
        <v>8501771</v>
      </c>
      <c r="G18" s="51"/>
      <c r="H18" s="51"/>
      <c r="I18" s="48">
        <f>9160421-3450-I17</f>
        <v>8501771</v>
      </c>
      <c r="J18" s="51"/>
      <c r="K18" s="51"/>
      <c r="L18" s="51"/>
    </row>
    <row r="19" spans="1:12" ht="1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ht="12.75">
      <c r="G20" s="1">
        <v>8849843</v>
      </c>
    </row>
    <row r="21" ht="12.75">
      <c r="G21" s="13">
        <f>G20-G11</f>
        <v>-6862</v>
      </c>
    </row>
    <row r="23" ht="12.75">
      <c r="G23" s="1">
        <v>739</v>
      </c>
    </row>
    <row r="24" ht="12.75">
      <c r="G24" s="1">
        <v>7509</v>
      </c>
    </row>
    <row r="25" ht="12.75">
      <c r="G25" s="1">
        <v>5991</v>
      </c>
    </row>
    <row r="26" ht="12.75">
      <c r="G26" s="1">
        <v>-2991</v>
      </c>
    </row>
    <row r="27" ht="12.75">
      <c r="G27" s="1">
        <f>SUM(G23:G26)</f>
        <v>11248</v>
      </c>
    </row>
  </sheetData>
  <sheetProtection/>
  <mergeCells count="30">
    <mergeCell ref="A4:A9"/>
    <mergeCell ref="B4:B9"/>
    <mergeCell ref="C4:C9"/>
    <mergeCell ref="D4:L4"/>
    <mergeCell ref="D5:L5"/>
    <mergeCell ref="D6:F7"/>
    <mergeCell ref="G6:L6"/>
    <mergeCell ref="G7:I7"/>
    <mergeCell ref="J7:L7"/>
    <mergeCell ref="D8:D9"/>
    <mergeCell ref="L12:L13"/>
    <mergeCell ref="A2:L2"/>
    <mergeCell ref="G8:G9"/>
    <mergeCell ref="J8:J9"/>
    <mergeCell ref="B12:B13"/>
    <mergeCell ref="C12:C13"/>
    <mergeCell ref="H12:H13"/>
    <mergeCell ref="I12:I13"/>
    <mergeCell ref="J12:J13"/>
    <mergeCell ref="K12:K13"/>
    <mergeCell ref="D12:D13"/>
    <mergeCell ref="E12:E13"/>
    <mergeCell ref="F12:F13"/>
    <mergeCell ref="G12:G13"/>
    <mergeCell ref="K8:K9"/>
    <mergeCell ref="L8:L9"/>
    <mergeCell ref="E8:E9"/>
    <mergeCell ref="F8:F9"/>
    <mergeCell ref="H8:H9"/>
    <mergeCell ref="I8:I9"/>
  </mergeCells>
  <hyperlinks>
    <hyperlink ref="G7" r:id="rId1" display="consultantplus://offline/ref=8924205AE273ED097C85FE37533E6CBFB5BF3600DC4D2B34D5E0CD2B6FS8dDH"/>
    <hyperlink ref="J7" r:id="rId2" display="consultantplus://offline/ref=8924205AE273ED097C85FE37533E6CBFB5BE310BD74A2B34D5E0CD2B6FS8dDH"/>
  </hyperlinks>
  <printOptions/>
  <pageMargins left="0.55" right="0.23" top="0.72" bottom="1" header="0.5" footer="0.5"/>
  <pageSetup fitToHeight="1" fitToWidth="1" horizontalDpi="600" verticalDpi="600" orientation="landscape" paperSize="9" scale="66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8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61.375" style="1" customWidth="1"/>
    <col min="2" max="2" width="25.25390625" style="1" customWidth="1"/>
    <col min="3" max="3" width="22.125" style="1" customWidth="1"/>
    <col min="4" max="4" width="48.125" style="1" customWidth="1"/>
    <col min="5" max="16384" width="9.125" style="1" customWidth="1"/>
  </cols>
  <sheetData>
    <row r="1" spans="1:3" ht="12.75">
      <c r="A1" s="17"/>
      <c r="B1" s="17"/>
      <c r="C1" s="15" t="s">
        <v>10</v>
      </c>
    </row>
    <row r="2" spans="1:3" ht="16.5" customHeight="1">
      <c r="A2" s="65" t="s">
        <v>27</v>
      </c>
      <c r="B2" s="65"/>
      <c r="C2" s="65"/>
    </row>
    <row r="3" spans="1:3" ht="15.75">
      <c r="A3" s="3"/>
      <c r="B3" s="17"/>
      <c r="C3" s="17"/>
    </row>
    <row r="4" spans="1:3" ht="15.75">
      <c r="A4" s="40" t="s">
        <v>58</v>
      </c>
      <c r="B4" s="83" t="s">
        <v>80</v>
      </c>
      <c r="C4" s="40" t="s">
        <v>31</v>
      </c>
    </row>
    <row r="5" spans="1:3" ht="15.75">
      <c r="A5" s="41" t="s">
        <v>34</v>
      </c>
      <c r="B5" s="83"/>
      <c r="C5" s="41" t="s">
        <v>28</v>
      </c>
    </row>
    <row r="6" spans="1:3" ht="15.75">
      <c r="A6" s="26">
        <v>1</v>
      </c>
      <c r="B6" s="7">
        <v>2</v>
      </c>
      <c r="C6" s="26">
        <v>3</v>
      </c>
    </row>
    <row r="7" spans="1:3" ht="15.75">
      <c r="A7" s="39" t="s">
        <v>55</v>
      </c>
      <c r="B7" s="7">
        <v>10</v>
      </c>
      <c r="C7" s="58">
        <v>0</v>
      </c>
    </row>
    <row r="8" spans="1:3" ht="47.25">
      <c r="A8" s="39" t="s">
        <v>29</v>
      </c>
      <c r="B8" s="7">
        <v>20</v>
      </c>
      <c r="C8" s="58">
        <v>0</v>
      </c>
    </row>
  </sheetData>
  <sheetProtection/>
  <mergeCells count="2">
    <mergeCell ref="B4:B5"/>
    <mergeCell ref="A2:C2"/>
  </mergeCells>
  <printOptions/>
  <pageMargins left="0.75" right="0.18" top="0.64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M68"/>
  <sheetViews>
    <sheetView view="pageBreakPreview" zoomScale="80" zoomScaleSheetLayoutView="80" zoomScalePageLayoutView="0" workbookViewId="0" topLeftCell="A1">
      <selection activeCell="H29" sqref="H29"/>
    </sheetView>
  </sheetViews>
  <sheetFormatPr defaultColWidth="9.00390625" defaultRowHeight="12.75"/>
  <cols>
    <col min="1" max="1" width="20.75390625" style="1" customWidth="1"/>
    <col min="2" max="2" width="18.125" style="1" customWidth="1"/>
    <col min="3" max="3" width="15.875" style="1" customWidth="1"/>
    <col min="4" max="4" width="16.00390625" style="1" customWidth="1"/>
    <col min="5" max="5" width="16.25390625" style="1" customWidth="1"/>
    <col min="6" max="6" width="17.00390625" style="1" customWidth="1"/>
    <col min="7" max="7" width="15.625" style="1" customWidth="1"/>
    <col min="8" max="8" width="14.75390625" style="1" customWidth="1"/>
    <col min="9" max="9" width="15.375" style="1" customWidth="1"/>
    <col min="10" max="10" width="15.75390625" style="1" customWidth="1"/>
    <col min="11" max="11" width="15.625" style="1" customWidth="1"/>
    <col min="12" max="12" width="13.125" style="1" customWidth="1"/>
    <col min="13" max="13" width="14.00390625" style="1" customWidth="1"/>
    <col min="14" max="16384" width="9.125" style="1" customWidth="1"/>
  </cols>
  <sheetData>
    <row r="1" spans="8:9" ht="12.75">
      <c r="H1" s="15"/>
      <c r="I1" s="15" t="s">
        <v>148</v>
      </c>
    </row>
    <row r="2" spans="1:8" ht="15.75">
      <c r="A2" s="65" t="s">
        <v>136</v>
      </c>
      <c r="B2" s="65"/>
      <c r="C2" s="65"/>
      <c r="D2" s="65"/>
      <c r="E2" s="65"/>
      <c r="F2" s="65"/>
      <c r="G2" s="65"/>
      <c r="H2" s="65"/>
    </row>
    <row r="3" spans="1:8" ht="12.75">
      <c r="A3" s="17"/>
      <c r="B3" s="17"/>
      <c r="C3" s="17"/>
      <c r="D3" s="17"/>
      <c r="E3" s="17"/>
      <c r="F3" s="17"/>
      <c r="G3" s="17"/>
      <c r="H3" s="17"/>
    </row>
    <row r="4" spans="1:9" ht="69" customHeight="1">
      <c r="A4" s="97" t="s">
        <v>30</v>
      </c>
      <c r="B4" s="98"/>
      <c r="C4" s="82" t="s">
        <v>137</v>
      </c>
      <c r="D4" s="4" t="s">
        <v>138</v>
      </c>
      <c r="E4" s="92" t="s">
        <v>139</v>
      </c>
      <c r="F4" s="93"/>
      <c r="G4" s="93"/>
      <c r="H4" s="93"/>
      <c r="I4" s="94"/>
    </row>
    <row r="5" spans="1:13" ht="43.5" customHeight="1">
      <c r="A5" s="99"/>
      <c r="B5" s="100"/>
      <c r="C5" s="82"/>
      <c r="D5" s="4" t="s">
        <v>156</v>
      </c>
      <c r="E5" s="63">
        <v>1210074080</v>
      </c>
      <c r="F5" s="63">
        <v>1210075880</v>
      </c>
      <c r="G5" s="63">
        <v>1210080610</v>
      </c>
      <c r="H5" s="63">
        <v>1210087610</v>
      </c>
      <c r="I5" s="63">
        <v>1210010470</v>
      </c>
      <c r="J5" s="59"/>
      <c r="K5" s="59"/>
      <c r="L5" s="59"/>
      <c r="M5" s="59"/>
    </row>
    <row r="6" spans="1:13" ht="15.75">
      <c r="A6" s="82">
        <v>1</v>
      </c>
      <c r="B6" s="82"/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60"/>
      <c r="K6" s="60"/>
      <c r="L6" s="60"/>
      <c r="M6" s="60"/>
    </row>
    <row r="7" spans="1:13" ht="15.75">
      <c r="A7" s="82" t="s">
        <v>36</v>
      </c>
      <c r="B7" s="82"/>
      <c r="C7" s="5"/>
      <c r="D7" s="9">
        <f>SUM(E7:I7)</f>
        <v>26790931</v>
      </c>
      <c r="E7" s="55">
        <f>E9+E22+E30+E33+E37+E38+E21</f>
        <v>7090569</v>
      </c>
      <c r="F7" s="55">
        <f>F9+F22+F30+F33+F37+F38+F21</f>
        <v>10197618</v>
      </c>
      <c r="G7" s="55">
        <f>G9+G22+G30+G33+G37+G38+G21</f>
        <v>6319187</v>
      </c>
      <c r="H7" s="55">
        <f>H9+H22+H30+H33+H37+H38+H21</f>
        <v>3050359</v>
      </c>
      <c r="I7" s="55">
        <f>I9+I22+I30+I33+I37+I38+I21</f>
        <v>133198</v>
      </c>
      <c r="J7" s="61">
        <f>SUM(E7:G7)+I7</f>
        <v>23740572</v>
      </c>
      <c r="K7" s="60"/>
      <c r="L7" s="60"/>
      <c r="M7" s="60"/>
    </row>
    <row r="8" spans="1:13" ht="15.75">
      <c r="A8" s="82" t="s">
        <v>33</v>
      </c>
      <c r="B8" s="82"/>
      <c r="C8" s="5"/>
      <c r="D8" s="9"/>
      <c r="E8" s="55"/>
      <c r="F8" s="57"/>
      <c r="G8" s="57"/>
      <c r="H8" s="10"/>
      <c r="I8" s="10"/>
      <c r="J8" s="61"/>
      <c r="K8" s="61"/>
      <c r="L8" s="61"/>
      <c r="M8" s="61"/>
    </row>
    <row r="9" spans="1:13" ht="35.25" customHeight="1">
      <c r="A9" s="86" t="s">
        <v>37</v>
      </c>
      <c r="B9" s="86"/>
      <c r="C9" s="78" t="s">
        <v>59</v>
      </c>
      <c r="D9" s="107">
        <f>SUM(E9:I10)</f>
        <v>20609781</v>
      </c>
      <c r="E9" s="95">
        <f>E11+E16</f>
        <v>6777757</v>
      </c>
      <c r="F9" s="95">
        <f>F11+F16</f>
        <v>9990311</v>
      </c>
      <c r="G9" s="95">
        <f>G11+G16</f>
        <v>2334107</v>
      </c>
      <c r="H9" s="95">
        <f>H11+H16</f>
        <v>1374408</v>
      </c>
      <c r="I9" s="95">
        <f>I11+I16</f>
        <v>133198</v>
      </c>
      <c r="J9" s="60"/>
      <c r="K9" s="61"/>
      <c r="L9" s="60"/>
      <c r="M9" s="60"/>
    </row>
    <row r="10" spans="1:13" ht="0" customHeight="1" hidden="1">
      <c r="A10" s="86"/>
      <c r="B10" s="86"/>
      <c r="C10" s="79"/>
      <c r="D10" s="107">
        <f>SUM(E10:H10)</f>
        <v>0</v>
      </c>
      <c r="E10" s="96"/>
      <c r="F10" s="96"/>
      <c r="G10" s="96"/>
      <c r="H10" s="96"/>
      <c r="I10" s="96"/>
      <c r="J10" s="60"/>
      <c r="K10" s="60"/>
      <c r="L10" s="60"/>
      <c r="M10" s="60"/>
    </row>
    <row r="11" spans="1:13" ht="15.75">
      <c r="A11" s="86" t="s">
        <v>140</v>
      </c>
      <c r="B11" s="86"/>
      <c r="C11" s="7">
        <v>211</v>
      </c>
      <c r="D11" s="9">
        <f>SUM(E11:I11)</f>
        <v>15829337</v>
      </c>
      <c r="E11" s="9">
        <f>4642698+350173+166897+45892</f>
        <v>5205660</v>
      </c>
      <c r="F11" s="9">
        <f>SUM(F13:F15)</f>
        <v>7673051</v>
      </c>
      <c r="G11" s="9">
        <f>SUM(G13:G15)</f>
        <v>1792709</v>
      </c>
      <c r="H11" s="9">
        <f>SUM(H13:H15)</f>
        <v>1055614</v>
      </c>
      <c r="I11" s="9">
        <f>SUM(I13:I15)</f>
        <v>102303</v>
      </c>
      <c r="J11" s="61">
        <f>SUM(E11:G11)</f>
        <v>14671420</v>
      </c>
      <c r="K11" s="61"/>
      <c r="L11" s="61"/>
      <c r="M11" s="61"/>
    </row>
    <row r="12" spans="1:13" ht="15.75">
      <c r="A12" s="82" t="s">
        <v>33</v>
      </c>
      <c r="B12" s="82"/>
      <c r="C12" s="7" t="s">
        <v>59</v>
      </c>
      <c r="D12" s="9"/>
      <c r="E12" s="9"/>
      <c r="F12" s="9"/>
      <c r="G12" s="9"/>
      <c r="H12" s="9"/>
      <c r="I12" s="9"/>
      <c r="J12" s="60"/>
      <c r="K12" s="60"/>
      <c r="L12" s="60"/>
      <c r="M12" s="60"/>
    </row>
    <row r="13" spans="1:13" ht="15.75">
      <c r="A13" s="86" t="s">
        <v>106</v>
      </c>
      <c r="B13" s="86"/>
      <c r="C13" s="7" t="s">
        <v>59</v>
      </c>
      <c r="D13" s="9">
        <f>SUM(E13:I13)</f>
        <v>7673051</v>
      </c>
      <c r="E13" s="9"/>
      <c r="F13" s="9">
        <f>7327154+289785+27487+28625</f>
        <v>7673051</v>
      </c>
      <c r="G13" s="9"/>
      <c r="H13" s="9"/>
      <c r="I13" s="9"/>
      <c r="J13" s="60"/>
      <c r="K13" s="60"/>
      <c r="L13" s="60"/>
      <c r="M13" s="60"/>
    </row>
    <row r="14" spans="1:13" ht="15.75">
      <c r="A14" s="86" t="s">
        <v>107</v>
      </c>
      <c r="B14" s="86"/>
      <c r="C14" s="7" t="s">
        <v>59</v>
      </c>
      <c r="D14" s="9">
        <f>SUM(E14:I14)</f>
        <v>1305320</v>
      </c>
      <c r="E14" s="9">
        <v>1305320</v>
      </c>
      <c r="F14" s="9"/>
      <c r="G14" s="9"/>
      <c r="H14" s="9"/>
      <c r="I14" s="9"/>
      <c r="J14" s="60"/>
      <c r="K14" s="60"/>
      <c r="L14" s="60"/>
      <c r="M14" s="60"/>
    </row>
    <row r="15" spans="1:11" ht="15.75">
      <c r="A15" s="106" t="s">
        <v>108</v>
      </c>
      <c r="B15" s="106"/>
      <c r="C15" s="7" t="s">
        <v>59</v>
      </c>
      <c r="D15" s="9">
        <f>SUM(E15:I15)</f>
        <v>6850966</v>
      </c>
      <c r="E15" s="9">
        <f>E11-E14</f>
        <v>3900340</v>
      </c>
      <c r="F15" s="9"/>
      <c r="G15" s="9">
        <f>1644941+192531-44763</f>
        <v>1792709</v>
      </c>
      <c r="H15" s="9">
        <f>1001082+54532</f>
        <v>1055614</v>
      </c>
      <c r="I15" s="9">
        <v>102303</v>
      </c>
      <c r="J15" s="13"/>
      <c r="K15" s="13"/>
    </row>
    <row r="16" spans="1:13" ht="15.75">
      <c r="A16" s="86" t="s">
        <v>141</v>
      </c>
      <c r="B16" s="86"/>
      <c r="C16" s="7">
        <v>213</v>
      </c>
      <c r="D16" s="9">
        <f>SUM(E16:I16)</f>
        <v>4780444</v>
      </c>
      <c r="E16" s="9">
        <f>1402082+105752+50403+13860</f>
        <v>1572097</v>
      </c>
      <c r="F16" s="9">
        <f>SUM(F18:F20)</f>
        <v>2317260</v>
      </c>
      <c r="G16" s="9">
        <f>SUM(G18:G20)</f>
        <v>541398</v>
      </c>
      <c r="H16" s="9">
        <f>SUM(H18:H20)</f>
        <v>318794</v>
      </c>
      <c r="I16" s="9">
        <f>SUM(I18:I20)</f>
        <v>30895</v>
      </c>
      <c r="K16" s="13"/>
      <c r="M16" s="13"/>
    </row>
    <row r="17" spans="1:9" ht="15.75">
      <c r="A17" s="82" t="s">
        <v>33</v>
      </c>
      <c r="B17" s="82"/>
      <c r="C17" s="7" t="s">
        <v>59</v>
      </c>
      <c r="D17" s="9"/>
      <c r="E17" s="9"/>
      <c r="F17" s="9"/>
      <c r="G17" s="9"/>
      <c r="H17" s="9"/>
      <c r="I17" s="9"/>
    </row>
    <row r="18" spans="1:9" ht="15.75">
      <c r="A18" s="86" t="s">
        <v>106</v>
      </c>
      <c r="B18" s="86"/>
      <c r="C18" s="7" t="s">
        <v>59</v>
      </c>
      <c r="D18" s="9">
        <f>SUM(E18:I18)</f>
        <v>2317260</v>
      </c>
      <c r="E18" s="9"/>
      <c r="F18" s="9">
        <f>2212800+87515+8301+8644</f>
        <v>2317260</v>
      </c>
      <c r="G18" s="9"/>
      <c r="H18" s="9"/>
      <c r="I18" s="9"/>
    </row>
    <row r="19" spans="1:9" ht="15.75">
      <c r="A19" s="86" t="s">
        <v>107</v>
      </c>
      <c r="B19" s="86"/>
      <c r="C19" s="7" t="s">
        <v>59</v>
      </c>
      <c r="D19" s="9">
        <f>SUM(E19:I19)</f>
        <v>394207</v>
      </c>
      <c r="E19" s="9">
        <v>394207</v>
      </c>
      <c r="F19" s="9"/>
      <c r="G19" s="9"/>
      <c r="H19" s="9"/>
      <c r="I19" s="9"/>
    </row>
    <row r="20" spans="1:11" ht="15.75">
      <c r="A20" s="106" t="s">
        <v>108</v>
      </c>
      <c r="B20" s="106"/>
      <c r="C20" s="7" t="s">
        <v>59</v>
      </c>
      <c r="D20" s="9">
        <f>SUM(E20:I20)</f>
        <v>2068977</v>
      </c>
      <c r="E20" s="9">
        <f>E16-E19</f>
        <v>1177890</v>
      </c>
      <c r="F20" s="9"/>
      <c r="G20" s="9">
        <f>496772+58145-13519</f>
        <v>541398</v>
      </c>
      <c r="H20" s="9">
        <f>302326+16468</f>
        <v>318794</v>
      </c>
      <c r="I20" s="9">
        <v>30895</v>
      </c>
      <c r="J20" s="13"/>
      <c r="K20" s="1" t="s">
        <v>19</v>
      </c>
    </row>
    <row r="21" spans="1:11" ht="15.75">
      <c r="A21" s="86" t="s">
        <v>38</v>
      </c>
      <c r="B21" s="86"/>
      <c r="C21" s="7">
        <v>212</v>
      </c>
      <c r="D21" s="9">
        <f>SUM(E21:I21)</f>
        <v>15793</v>
      </c>
      <c r="E21" s="9">
        <f>7140-5125</f>
        <v>2015</v>
      </c>
      <c r="F21" s="9">
        <f>14280-13500+1883+444+6007-2327</f>
        <v>6787</v>
      </c>
      <c r="G21" s="9">
        <f>4000+2991</f>
        <v>6991</v>
      </c>
      <c r="H21" s="9"/>
      <c r="I21" s="9"/>
      <c r="J21" s="1">
        <v>6787</v>
      </c>
      <c r="K21" s="13">
        <f>J21-F21</f>
        <v>0</v>
      </c>
    </row>
    <row r="22" spans="1:9" ht="15.75">
      <c r="A22" s="86" t="s">
        <v>39</v>
      </c>
      <c r="B22" s="86"/>
      <c r="C22" s="7" t="s">
        <v>59</v>
      </c>
      <c r="D22" s="9">
        <f>SUM(E22:I22)</f>
        <v>4376798</v>
      </c>
      <c r="E22" s="9">
        <f>SUM(E24:E29)</f>
        <v>191425</v>
      </c>
      <c r="F22" s="9">
        <f>SUM(F24:F29)</f>
        <v>119229</v>
      </c>
      <c r="G22" s="9">
        <f>SUM(G24:G29)</f>
        <v>3774434</v>
      </c>
      <c r="H22" s="9">
        <f>SUM(H24:H29)</f>
        <v>291710</v>
      </c>
      <c r="I22" s="9"/>
    </row>
    <row r="23" spans="1:9" ht="15.75">
      <c r="A23" s="86" t="s">
        <v>32</v>
      </c>
      <c r="B23" s="86"/>
      <c r="C23" s="7"/>
      <c r="D23" s="9"/>
      <c r="E23" s="9"/>
      <c r="F23" s="9"/>
      <c r="G23" s="9"/>
      <c r="H23" s="9"/>
      <c r="I23" s="9"/>
    </row>
    <row r="24" spans="1:9" ht="15.75">
      <c r="A24" s="86" t="s">
        <v>40</v>
      </c>
      <c r="B24" s="86"/>
      <c r="C24" s="7">
        <v>221</v>
      </c>
      <c r="D24" s="9">
        <f aca="true" t="shared" si="0" ref="D24:D30">SUM(E24:I24)</f>
        <v>58750</v>
      </c>
      <c r="E24" s="9">
        <f>46750-1300</f>
        <v>45450</v>
      </c>
      <c r="F24" s="9"/>
      <c r="G24" s="9">
        <v>13300</v>
      </c>
      <c r="H24" s="9"/>
      <c r="I24" s="9"/>
    </row>
    <row r="25" spans="1:9" ht="15.75">
      <c r="A25" s="86" t="s">
        <v>41</v>
      </c>
      <c r="B25" s="86"/>
      <c r="C25" s="7">
        <v>222</v>
      </c>
      <c r="D25" s="9">
        <f t="shared" si="0"/>
        <v>191080</v>
      </c>
      <c r="E25" s="9"/>
      <c r="F25" s="9"/>
      <c r="G25" s="9">
        <v>41280</v>
      </c>
      <c r="H25" s="9">
        <v>149800</v>
      </c>
      <c r="I25" s="9"/>
    </row>
    <row r="26" spans="1:9" ht="15.75">
      <c r="A26" s="86" t="s">
        <v>42</v>
      </c>
      <c r="B26" s="86"/>
      <c r="C26" s="7">
        <v>223</v>
      </c>
      <c r="D26" s="9">
        <f t="shared" si="0"/>
        <v>2459680</v>
      </c>
      <c r="E26" s="9"/>
      <c r="F26" s="9"/>
      <c r="G26" s="55">
        <f>2827240-70000-35000-262560</f>
        <v>2459680</v>
      </c>
      <c r="H26" s="55"/>
      <c r="I26" s="55"/>
    </row>
    <row r="27" spans="1:9" ht="35.25" customHeight="1">
      <c r="A27" s="86" t="s">
        <v>43</v>
      </c>
      <c r="B27" s="86"/>
      <c r="C27" s="7">
        <v>224</v>
      </c>
      <c r="D27" s="9">
        <f t="shared" si="0"/>
        <v>0</v>
      </c>
      <c r="E27" s="9"/>
      <c r="F27" s="9"/>
      <c r="G27" s="55"/>
      <c r="H27" s="55"/>
      <c r="I27" s="55"/>
    </row>
    <row r="28" spans="1:9" ht="15.75">
      <c r="A28" s="86" t="s">
        <v>44</v>
      </c>
      <c r="B28" s="86"/>
      <c r="C28" s="7">
        <v>225</v>
      </c>
      <c r="D28" s="9">
        <f t="shared" si="0"/>
        <v>1234083</v>
      </c>
      <c r="E28" s="9">
        <f>55000-19000-15000</f>
        <v>21000</v>
      </c>
      <c r="F28" s="9"/>
      <c r="G28" s="55">
        <f>1005584-50476-14975+190741</f>
        <v>1130874</v>
      </c>
      <c r="H28" s="55">
        <f>87564-17000+11645</f>
        <v>82209</v>
      </c>
      <c r="I28" s="55"/>
    </row>
    <row r="29" spans="1:9" ht="15.75">
      <c r="A29" s="86" t="s">
        <v>45</v>
      </c>
      <c r="B29" s="86"/>
      <c r="C29" s="7">
        <v>226</v>
      </c>
      <c r="D29" s="9">
        <f t="shared" si="0"/>
        <v>433205</v>
      </c>
      <c r="E29" s="9">
        <f>230200-900-30000-45000-36835+7510</f>
        <v>124975</v>
      </c>
      <c r="F29" s="9">
        <f>119500+7509-7780</f>
        <v>119229</v>
      </c>
      <c r="G29" s="55">
        <f>246332-122200+5168</f>
        <v>129300</v>
      </c>
      <c r="H29" s="55">
        <f>74400-9045-5654</f>
        <v>59701</v>
      </c>
      <c r="I29" s="55"/>
    </row>
    <row r="30" spans="1:9" ht="35.25" customHeight="1">
      <c r="A30" s="84" t="s">
        <v>56</v>
      </c>
      <c r="B30" s="85"/>
      <c r="C30" s="6">
        <v>240</v>
      </c>
      <c r="D30" s="11">
        <f t="shared" si="0"/>
        <v>0</v>
      </c>
      <c r="E30" s="11">
        <f>E32</f>
        <v>0</v>
      </c>
      <c r="F30" s="11">
        <f>F32</f>
        <v>0</v>
      </c>
      <c r="G30" s="56">
        <f>G32</f>
        <v>0</v>
      </c>
      <c r="H30" s="56">
        <f>H32</f>
        <v>0</v>
      </c>
      <c r="I30" s="56"/>
    </row>
    <row r="31" spans="1:9" ht="15.75">
      <c r="A31" s="86" t="s">
        <v>32</v>
      </c>
      <c r="B31" s="86"/>
      <c r="C31" s="7"/>
      <c r="D31" s="9"/>
      <c r="E31" s="9"/>
      <c r="F31" s="9"/>
      <c r="G31" s="9"/>
      <c r="H31" s="9"/>
      <c r="I31" s="9"/>
    </row>
    <row r="32" spans="1:9" ht="54" customHeight="1">
      <c r="A32" s="86" t="s">
        <v>57</v>
      </c>
      <c r="B32" s="86"/>
      <c r="C32" s="7">
        <v>241</v>
      </c>
      <c r="D32" s="9">
        <f>SUM(E32:H32)</f>
        <v>0</v>
      </c>
      <c r="E32" s="9"/>
      <c r="F32" s="9"/>
      <c r="G32" s="9"/>
      <c r="H32" s="9"/>
      <c r="I32" s="9"/>
    </row>
    <row r="33" spans="1:9" ht="22.5" customHeight="1">
      <c r="A33" s="86" t="s">
        <v>46</v>
      </c>
      <c r="B33" s="86"/>
      <c r="C33" s="7">
        <v>260</v>
      </c>
      <c r="D33" s="9">
        <f>SUM(E33:I33)</f>
        <v>0</v>
      </c>
      <c r="E33" s="9">
        <f>E35+E36</f>
        <v>0</v>
      </c>
      <c r="F33" s="9">
        <f>F35+F36</f>
        <v>0</v>
      </c>
      <c r="G33" s="9">
        <f>G35+G36</f>
        <v>0</v>
      </c>
      <c r="H33" s="9">
        <f>H35+H36</f>
        <v>0</v>
      </c>
      <c r="I33" s="9"/>
    </row>
    <row r="34" spans="1:9" ht="20.25" customHeight="1">
      <c r="A34" s="86" t="s">
        <v>32</v>
      </c>
      <c r="B34" s="86"/>
      <c r="C34" s="7"/>
      <c r="D34" s="9"/>
      <c r="E34" s="9"/>
      <c r="F34" s="9"/>
      <c r="G34" s="9"/>
      <c r="H34" s="9"/>
      <c r="I34" s="9"/>
    </row>
    <row r="35" spans="1:9" ht="35.25" customHeight="1">
      <c r="A35" s="86" t="s">
        <v>47</v>
      </c>
      <c r="B35" s="86"/>
      <c r="C35" s="7">
        <v>262</v>
      </c>
      <c r="D35" s="9">
        <f>SUM(E35:I35)</f>
        <v>0</v>
      </c>
      <c r="E35" s="9"/>
      <c r="F35" s="9"/>
      <c r="G35" s="9"/>
      <c r="H35" s="9"/>
      <c r="I35" s="9"/>
    </row>
    <row r="36" spans="1:9" ht="53.25" customHeight="1">
      <c r="A36" s="86" t="s">
        <v>48</v>
      </c>
      <c r="B36" s="86"/>
      <c r="C36" s="7">
        <v>263</v>
      </c>
      <c r="D36" s="9">
        <f>SUM(E36:I36)</f>
        <v>0</v>
      </c>
      <c r="E36" s="9"/>
      <c r="F36" s="9"/>
      <c r="G36" s="9"/>
      <c r="H36" s="9"/>
      <c r="I36" s="9"/>
    </row>
    <row r="37" spans="1:9" ht="15.75">
      <c r="A37" s="86" t="s">
        <v>49</v>
      </c>
      <c r="B37" s="86"/>
      <c r="C37" s="7">
        <v>290</v>
      </c>
      <c r="D37" s="9">
        <f>SUM(E37:I37)</f>
        <v>0</v>
      </c>
      <c r="E37" s="9"/>
      <c r="F37" s="9"/>
      <c r="G37" s="9">
        <f>5000-5000</f>
        <v>0</v>
      </c>
      <c r="H37" s="9"/>
      <c r="I37" s="9"/>
    </row>
    <row r="38" spans="1:9" ht="35.25" customHeight="1">
      <c r="A38" s="86" t="s">
        <v>50</v>
      </c>
      <c r="B38" s="86"/>
      <c r="C38" s="7">
        <v>300</v>
      </c>
      <c r="D38" s="9">
        <f>SUM(E38:I38)</f>
        <v>1788559</v>
      </c>
      <c r="E38" s="9">
        <f>SUM(E40:E43)</f>
        <v>119372</v>
      </c>
      <c r="F38" s="9">
        <f>SUM(F40:F43)</f>
        <v>81291</v>
      </c>
      <c r="G38" s="9">
        <f>SUM(G40:G43)</f>
        <v>203655</v>
      </c>
      <c r="H38" s="9">
        <f>SUM(H40:H43)</f>
        <v>1384241</v>
      </c>
      <c r="I38" s="9"/>
    </row>
    <row r="39" spans="1:9" ht="22.5" customHeight="1">
      <c r="A39" s="86" t="s">
        <v>32</v>
      </c>
      <c r="B39" s="86"/>
      <c r="C39" s="7"/>
      <c r="D39" s="9"/>
      <c r="E39" s="9"/>
      <c r="F39" s="9"/>
      <c r="G39" s="9"/>
      <c r="H39" s="9"/>
      <c r="I39" s="9"/>
    </row>
    <row r="40" spans="1:9" ht="15.75">
      <c r="A40" s="86" t="s">
        <v>51</v>
      </c>
      <c r="B40" s="86"/>
      <c r="C40" s="7">
        <v>310</v>
      </c>
      <c r="D40" s="9">
        <f>SUM(E40:I40)</f>
        <v>0</v>
      </c>
      <c r="E40" s="9">
        <f>143400-143400</f>
        <v>0</v>
      </c>
      <c r="F40" s="9">
        <f>19944-19944</f>
        <v>0</v>
      </c>
      <c r="G40" s="9"/>
      <c r="H40" s="9"/>
      <c r="I40" s="9"/>
    </row>
    <row r="41" spans="1:9" ht="35.25" customHeight="1">
      <c r="A41" s="86" t="s">
        <v>52</v>
      </c>
      <c r="B41" s="86"/>
      <c r="C41" s="7">
        <v>320</v>
      </c>
      <c r="D41" s="9">
        <f>SUM(E41:H41)</f>
        <v>0</v>
      </c>
      <c r="E41" s="9"/>
      <c r="F41" s="9"/>
      <c r="G41" s="9"/>
      <c r="H41" s="9"/>
      <c r="I41" s="9"/>
    </row>
    <row r="42" spans="1:9" ht="35.25" customHeight="1">
      <c r="A42" s="86" t="s">
        <v>53</v>
      </c>
      <c r="B42" s="86"/>
      <c r="C42" s="7">
        <v>330</v>
      </c>
      <c r="D42" s="9">
        <f>SUM(E42:H42)</f>
        <v>0</v>
      </c>
      <c r="E42" s="9"/>
      <c r="F42" s="9"/>
      <c r="G42" s="9"/>
      <c r="H42" s="9"/>
      <c r="I42" s="9"/>
    </row>
    <row r="43" spans="1:9" ht="35.25" customHeight="1">
      <c r="A43" s="86" t="s">
        <v>54</v>
      </c>
      <c r="B43" s="86"/>
      <c r="C43" s="7">
        <v>340</v>
      </c>
      <c r="D43" s="9">
        <f>SUM(E43:I43)</f>
        <v>1788559</v>
      </c>
      <c r="E43" s="9">
        <f>285508-60000-14000-40000-28625-60000+37574-1085</f>
        <v>119372</v>
      </c>
      <c r="F43" s="9">
        <f>71200+19944-19944+5991+4100</f>
        <v>81291</v>
      </c>
      <c r="G43" s="55">
        <f>93020-8000+41816+76819</f>
        <v>203655</v>
      </c>
      <c r="H43" s="55">
        <f>1421326-54000-2600+13861+5654</f>
        <v>1384241</v>
      </c>
      <c r="I43" s="55"/>
    </row>
    <row r="44" spans="1:8" ht="15.75">
      <c r="A44" s="105"/>
      <c r="B44" s="101"/>
      <c r="C44" s="101"/>
      <c r="D44" s="101"/>
      <c r="E44" s="101"/>
      <c r="F44" s="101"/>
      <c r="G44" s="101"/>
      <c r="H44" s="101"/>
    </row>
    <row r="45" spans="1:8" ht="15.75">
      <c r="A45" s="87"/>
      <c r="B45" s="102"/>
      <c r="C45" s="102"/>
      <c r="D45" s="102"/>
      <c r="E45" s="102"/>
      <c r="F45" s="102"/>
      <c r="G45" s="102"/>
      <c r="H45" s="102"/>
    </row>
    <row r="46" spans="1:8" ht="15.75" customHeight="1">
      <c r="A46" s="87"/>
      <c r="B46" s="90" t="s">
        <v>154</v>
      </c>
      <c r="C46" s="90"/>
      <c r="D46" s="90"/>
      <c r="E46" s="21"/>
      <c r="F46" s="91" t="s">
        <v>155</v>
      </c>
      <c r="G46" s="91"/>
      <c r="H46" s="2"/>
    </row>
    <row r="47" spans="1:8" ht="21" customHeight="1">
      <c r="A47" s="87"/>
      <c r="B47" s="88" t="s">
        <v>159</v>
      </c>
      <c r="C47" s="88"/>
      <c r="D47" s="88"/>
      <c r="E47" s="88"/>
      <c r="F47" s="88"/>
      <c r="G47" s="88"/>
      <c r="H47" s="88"/>
    </row>
    <row r="48" spans="1:8" ht="15" customHeight="1">
      <c r="A48" s="87"/>
      <c r="B48" s="88"/>
      <c r="C48" s="88"/>
      <c r="D48" s="88"/>
      <c r="E48" s="88"/>
      <c r="F48" s="88"/>
      <c r="G48" s="88"/>
      <c r="H48" s="88"/>
    </row>
    <row r="49" spans="1:8" ht="15.75" customHeight="1" hidden="1">
      <c r="A49" s="87"/>
      <c r="B49" s="90" t="s">
        <v>0</v>
      </c>
      <c r="C49" s="90"/>
      <c r="D49" s="20"/>
      <c r="E49" s="21"/>
      <c r="F49" s="91"/>
      <c r="G49" s="91"/>
      <c r="H49" s="2"/>
    </row>
    <row r="50" spans="1:8" ht="15" customHeight="1" hidden="1">
      <c r="A50" s="87"/>
      <c r="B50" s="88" t="s">
        <v>157</v>
      </c>
      <c r="C50" s="88"/>
      <c r="D50" s="88"/>
      <c r="E50" s="88"/>
      <c r="F50" s="88"/>
      <c r="G50" s="88"/>
      <c r="H50" s="88"/>
    </row>
    <row r="51" spans="1:8" ht="12.75" customHeight="1">
      <c r="A51" s="87"/>
      <c r="B51" s="89"/>
      <c r="C51" s="89"/>
      <c r="D51" s="89"/>
      <c r="E51" s="89"/>
      <c r="F51" s="89"/>
      <c r="G51" s="89"/>
      <c r="H51" s="89"/>
    </row>
    <row r="52" spans="1:8" ht="15" customHeight="1">
      <c r="A52" s="87"/>
      <c r="B52" s="103" t="s">
        <v>153</v>
      </c>
      <c r="C52" s="103"/>
      <c r="D52" s="103"/>
      <c r="E52" s="103"/>
      <c r="F52" s="103"/>
      <c r="G52" s="103"/>
      <c r="H52" s="103"/>
    </row>
    <row r="53" spans="1:8" ht="18" customHeight="1">
      <c r="A53" s="87"/>
      <c r="B53" s="23" t="s">
        <v>165</v>
      </c>
      <c r="C53" s="22"/>
      <c r="D53" s="22"/>
      <c r="E53" s="21"/>
      <c r="F53" s="91" t="s">
        <v>164</v>
      </c>
      <c r="G53" s="91"/>
      <c r="H53" s="22"/>
    </row>
    <row r="54" spans="1:8" ht="12.75" customHeight="1">
      <c r="A54" s="87"/>
      <c r="B54" s="104" t="s">
        <v>158</v>
      </c>
      <c r="C54" s="104"/>
      <c r="D54" s="104"/>
      <c r="E54" s="104"/>
      <c r="F54" s="104"/>
      <c r="G54" s="104"/>
      <c r="H54" s="104"/>
    </row>
    <row r="55" spans="1:8" ht="15.75" customHeight="1">
      <c r="A55" s="8"/>
      <c r="B55" s="101" t="s">
        <v>166</v>
      </c>
      <c r="C55" s="101"/>
      <c r="D55" s="101"/>
      <c r="E55" s="101"/>
      <c r="F55" s="101"/>
      <c r="G55" s="101"/>
      <c r="H55" s="101"/>
    </row>
    <row r="66" ht="12.75">
      <c r="F66" s="1">
        <v>23651128</v>
      </c>
    </row>
    <row r="67" ht="12.75">
      <c r="F67" s="1">
        <v>3084876</v>
      </c>
    </row>
    <row r="68" ht="12.75">
      <c r="F68" s="1">
        <f>SUM(F66:F67)</f>
        <v>26736004</v>
      </c>
    </row>
  </sheetData>
  <sheetProtection/>
  <mergeCells count="65">
    <mergeCell ref="A19:B19"/>
    <mergeCell ref="D9:D10"/>
    <mergeCell ref="A7:B7"/>
    <mergeCell ref="A8:B8"/>
    <mergeCell ref="A17:B17"/>
    <mergeCell ref="A11:B11"/>
    <mergeCell ref="A12:B12"/>
    <mergeCell ref="A18:B18"/>
    <mergeCell ref="A15:B15"/>
    <mergeCell ref="A16:B16"/>
    <mergeCell ref="A24:B24"/>
    <mergeCell ref="A25:B25"/>
    <mergeCell ref="A26:B26"/>
    <mergeCell ref="A20:B20"/>
    <mergeCell ref="A21:B21"/>
    <mergeCell ref="A22:B22"/>
    <mergeCell ref="B46:D46"/>
    <mergeCell ref="A35:B35"/>
    <mergeCell ref="A39:B39"/>
    <mergeCell ref="A40:B40"/>
    <mergeCell ref="A41:B41"/>
    <mergeCell ref="A44:A48"/>
    <mergeCell ref="A42:B42"/>
    <mergeCell ref="A38:B38"/>
    <mergeCell ref="A37:B37"/>
    <mergeCell ref="B55:H55"/>
    <mergeCell ref="A43:B43"/>
    <mergeCell ref="F53:G53"/>
    <mergeCell ref="B44:H44"/>
    <mergeCell ref="B45:H45"/>
    <mergeCell ref="A52:A54"/>
    <mergeCell ref="B52:H52"/>
    <mergeCell ref="B47:H47"/>
    <mergeCell ref="B48:H48"/>
    <mergeCell ref="B54:H54"/>
    <mergeCell ref="F46:G46"/>
    <mergeCell ref="A2:H2"/>
    <mergeCell ref="G9:G10"/>
    <mergeCell ref="H9:H10"/>
    <mergeCell ref="A4:B5"/>
    <mergeCell ref="C9:C10"/>
    <mergeCell ref="A6:B6"/>
    <mergeCell ref="E9:E10"/>
    <mergeCell ref="A9:B10"/>
    <mergeCell ref="F9:F10"/>
    <mergeCell ref="E4:I4"/>
    <mergeCell ref="I9:I10"/>
    <mergeCell ref="A34:B34"/>
    <mergeCell ref="A36:B36"/>
    <mergeCell ref="A29:B29"/>
    <mergeCell ref="A33:B33"/>
    <mergeCell ref="A13:B13"/>
    <mergeCell ref="A14:B14"/>
    <mergeCell ref="A28:B28"/>
    <mergeCell ref="A23:B23"/>
    <mergeCell ref="A30:B30"/>
    <mergeCell ref="A31:B31"/>
    <mergeCell ref="A32:B32"/>
    <mergeCell ref="C4:C5"/>
    <mergeCell ref="A27:B27"/>
    <mergeCell ref="A49:A51"/>
    <mergeCell ref="B50:H50"/>
    <mergeCell ref="B51:H51"/>
    <mergeCell ref="B49:C49"/>
    <mergeCell ref="F49:G49"/>
  </mergeCells>
  <printOptions/>
  <pageMargins left="0.5905511811023623" right="0.1968503937007874" top="0.9055118110236221" bottom="0.1968503937007874" header="0.5118110236220472" footer="0.196850393700787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2018-12-11T09:44:39Z</cp:lastPrinted>
  <dcterms:modified xsi:type="dcterms:W3CDTF">2018-12-21T06:21:48Z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