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50" windowHeight="9465" tabRatio="923" activeTab="5"/>
  </bookViews>
  <sheets>
    <sheet name="4" sheetId="51" r:id="rId1"/>
    <sheet name="5" sheetId="64" r:id="rId2"/>
    <sheet name="6" sheetId="63" r:id="rId3"/>
    <sheet name="7" sheetId="53" r:id="rId4"/>
    <sheet name="8" sheetId="62" r:id="rId5"/>
    <sheet name="10" sheetId="12" r:id="rId6"/>
    <sheet name="11" sheetId="13" r:id="rId7"/>
    <sheet name="12" sheetId="14" r:id="rId8"/>
    <sheet name="15" sheetId="58" r:id="rId9"/>
    <sheet name="16" sheetId="59" r:id="rId10"/>
    <sheet name="18" sheetId="23" r:id="rId11"/>
    <sheet name="20" sheetId="50" r:id="rId12"/>
    <sheet name="21" sheetId="54" r:id="rId13"/>
    <sheet name="23" sheetId="55" r:id="rId14"/>
    <sheet name="24" sheetId="56" r:id="rId15"/>
    <sheet name="оценка Учреждения" sheetId="3" r:id="rId16"/>
    <sheet name="Отчет" sheetId="42" r:id="rId17"/>
    <sheet name="Сверка детей" sheetId="48" r:id="rId18"/>
  </sheets>
  <definedNames>
    <definedName name="_xlnm._FilterDatabase" localSheetId="15" hidden="1">'оценка Учреждения'!$A$2:$O$98</definedName>
    <definedName name="_xlnm.Print_Area" localSheetId="5">'10'!$A$1:$K$47</definedName>
    <definedName name="_xlnm.Print_Area" localSheetId="10">'18'!$A$1:$K$70</definedName>
    <definedName name="_xlnm.Print_Area" localSheetId="16">Отчет!$A$1:$R$204</definedName>
    <definedName name="_xlnm.Print_Area" localSheetId="15">'оценка Учреждения'!$A$1:$O$101</definedName>
    <definedName name="_xlnm.Print_Area" localSheetId="17">'Сверка детей'!$A$1:$Y$14</definedName>
  </definedNames>
  <calcPr calcId="124519"/>
</workbook>
</file>

<file path=xl/calcChain.xml><?xml version="1.0" encoding="utf-8"?>
<calcChain xmlns="http://schemas.openxmlformats.org/spreadsheetml/2006/main">
  <c r="J79" i="42"/>
  <c r="J78"/>
  <c r="J77"/>
  <c r="N65"/>
  <c r="O65"/>
  <c r="N66"/>
  <c r="O66"/>
  <c r="O64"/>
  <c r="N64"/>
  <c r="N62"/>
  <c r="O62"/>
  <c r="N63"/>
  <c r="O63"/>
  <c r="O61"/>
  <c r="N61"/>
  <c r="N59"/>
  <c r="O59"/>
  <c r="N60"/>
  <c r="O60"/>
  <c r="O58"/>
  <c r="G58" i="50"/>
  <c r="G58" i="54"/>
  <c r="G58" i="55"/>
  <c r="G58" i="56"/>
  <c r="G58" i="23"/>
  <c r="F35" i="64"/>
  <c r="F35" i="63"/>
  <c r="F35" i="53"/>
  <c r="F35" i="62"/>
  <c r="F35" i="12"/>
  <c r="F35" i="13"/>
  <c r="F35" i="14"/>
  <c r="F35" i="58"/>
  <c r="F35" i="59"/>
  <c r="F35" i="51"/>
  <c r="I19" i="3"/>
  <c r="J19" s="1"/>
  <c r="H21"/>
  <c r="H20"/>
  <c r="H19"/>
  <c r="I16" i="64"/>
  <c r="I22" i="3" s="1"/>
  <c r="K78" i="42" s="1"/>
  <c r="E35" i="64"/>
  <c r="E32"/>
  <c r="F30"/>
  <c r="E30"/>
  <c r="E28"/>
  <c r="E29" s="1"/>
  <c r="E27" s="1"/>
  <c r="F27"/>
  <c r="E25"/>
  <c r="E26" s="1"/>
  <c r="E24" s="1"/>
  <c r="F24"/>
  <c r="E13" s="1"/>
  <c r="F13" s="1"/>
  <c r="E15"/>
  <c r="I21" i="3" s="1"/>
  <c r="G35" i="64" l="1"/>
  <c r="G24"/>
  <c r="G27"/>
  <c r="E14"/>
  <c r="H16"/>
  <c r="F14" l="1"/>
  <c r="G16" s="1"/>
  <c r="I20" i="3"/>
  <c r="J20" s="1"/>
  <c r="K19" s="1"/>
  <c r="G33" i="64"/>
  <c r="G45" s="1"/>
  <c r="L16"/>
  <c r="H22" i="3"/>
  <c r="J22" s="1"/>
  <c r="K22" s="1"/>
  <c r="J16" i="64"/>
  <c r="K16" s="1"/>
  <c r="L19" i="3" l="1"/>
  <c r="F55" i="54"/>
  <c r="E55"/>
  <c r="H16" s="1"/>
  <c r="F58" i="23" l="1"/>
  <c r="E58"/>
  <c r="E51" i="54"/>
  <c r="H29" i="56" l="1"/>
  <c r="H30"/>
  <c r="H31"/>
  <c r="H32"/>
  <c r="H33"/>
  <c r="H34"/>
  <c r="H35"/>
  <c r="H36"/>
  <c r="H28"/>
  <c r="H29" i="55"/>
  <c r="H30"/>
  <c r="H31"/>
  <c r="H32"/>
  <c r="H33"/>
  <c r="H34"/>
  <c r="H35"/>
  <c r="H36"/>
  <c r="H28"/>
  <c r="H29" i="54"/>
  <c r="H30"/>
  <c r="H31"/>
  <c r="H32"/>
  <c r="H33"/>
  <c r="H34"/>
  <c r="H35"/>
  <c r="H36"/>
  <c r="H28"/>
  <c r="H29" i="50"/>
  <c r="H30"/>
  <c r="H31"/>
  <c r="H32"/>
  <c r="H33"/>
  <c r="H34"/>
  <c r="H35"/>
  <c r="H36"/>
  <c r="H28"/>
  <c r="H29" i="23"/>
  <c r="H30"/>
  <c r="H31"/>
  <c r="H32"/>
  <c r="H33"/>
  <c r="H34"/>
  <c r="H35"/>
  <c r="H36"/>
  <c r="H28"/>
  <c r="H27" i="54" l="1"/>
  <c r="H27" i="50"/>
  <c r="H27" i="23"/>
  <c r="H27" i="56"/>
  <c r="H27" i="55"/>
  <c r="G29" i="50"/>
  <c r="G30"/>
  <c r="G31"/>
  <c r="G32"/>
  <c r="G33"/>
  <c r="G34"/>
  <c r="G35"/>
  <c r="G36"/>
  <c r="G29" i="54"/>
  <c r="G30"/>
  <c r="G31"/>
  <c r="G32"/>
  <c r="G33"/>
  <c r="G34"/>
  <c r="G35"/>
  <c r="G36"/>
  <c r="G29" i="55"/>
  <c r="G30"/>
  <c r="G31"/>
  <c r="G32"/>
  <c r="G33"/>
  <c r="G34"/>
  <c r="G35"/>
  <c r="G36"/>
  <c r="G29" i="56"/>
  <c r="G30"/>
  <c r="G31"/>
  <c r="G32"/>
  <c r="G33"/>
  <c r="G34"/>
  <c r="G35"/>
  <c r="G36"/>
  <c r="G29" i="23"/>
  <c r="G30"/>
  <c r="G31"/>
  <c r="G32"/>
  <c r="G33"/>
  <c r="G34"/>
  <c r="G35"/>
  <c r="G36"/>
  <c r="G28" i="50"/>
  <c r="G28" i="54"/>
  <c r="G28" i="55"/>
  <c r="G28" i="56"/>
  <c r="G28" i="23"/>
  <c r="F58" i="55"/>
  <c r="E29" i="50"/>
  <c r="E30"/>
  <c r="E31"/>
  <c r="E32"/>
  <c r="E33"/>
  <c r="E34"/>
  <c r="E35"/>
  <c r="E36"/>
  <c r="E29" i="54"/>
  <c r="E30"/>
  <c r="E31"/>
  <c r="E32"/>
  <c r="E33"/>
  <c r="E34"/>
  <c r="E35"/>
  <c r="E36"/>
  <c r="E29" i="55"/>
  <c r="E30"/>
  <c r="E31"/>
  <c r="E32"/>
  <c r="E33"/>
  <c r="E34"/>
  <c r="E35"/>
  <c r="E36"/>
  <c r="E29" i="56"/>
  <c r="E30"/>
  <c r="E31"/>
  <c r="E32"/>
  <c r="E33"/>
  <c r="E34"/>
  <c r="E35"/>
  <c r="E36"/>
  <c r="E29" i="23"/>
  <c r="E30"/>
  <c r="E31"/>
  <c r="E32"/>
  <c r="E33"/>
  <c r="E34"/>
  <c r="E35"/>
  <c r="E36"/>
  <c r="E28" i="50"/>
  <c r="E28" i="54"/>
  <c r="E28" i="55"/>
  <c r="E28" i="56"/>
  <c r="E28" i="23"/>
  <c r="K5" i="48"/>
  <c r="K6"/>
  <c r="K7"/>
  <c r="K8"/>
  <c r="K9"/>
  <c r="K10"/>
  <c r="K11"/>
  <c r="K12"/>
  <c r="K13"/>
  <c r="K4"/>
  <c r="H5"/>
  <c r="I5"/>
  <c r="H6"/>
  <c r="I6"/>
  <c r="H7"/>
  <c r="I7"/>
  <c r="H8"/>
  <c r="I8"/>
  <c r="H9"/>
  <c r="I9"/>
  <c r="H10"/>
  <c r="I10"/>
  <c r="H11"/>
  <c r="I11"/>
  <c r="H12"/>
  <c r="I12"/>
  <c r="H13"/>
  <c r="I13"/>
  <c r="I4"/>
  <c r="H4"/>
  <c r="B5"/>
  <c r="C5"/>
  <c r="B6"/>
  <c r="C6"/>
  <c r="B7"/>
  <c r="C7"/>
  <c r="B8"/>
  <c r="C8"/>
  <c r="B9"/>
  <c r="C9"/>
  <c r="B10"/>
  <c r="C10"/>
  <c r="B11"/>
  <c r="C11"/>
  <c r="B12"/>
  <c r="C12"/>
  <c r="B13"/>
  <c r="C13"/>
  <c r="C4"/>
  <c r="B4"/>
  <c r="G27" i="23" l="1"/>
  <c r="G27" i="56"/>
  <c r="G27" i="55"/>
  <c r="G27" i="54"/>
  <c r="G27" i="50"/>
  <c r="F24" i="55"/>
  <c r="E13" s="1"/>
  <c r="H97" i="3"/>
  <c r="H96"/>
  <c r="H95"/>
  <c r="H93"/>
  <c r="H92"/>
  <c r="H91"/>
  <c r="H89"/>
  <c r="H88"/>
  <c r="H87"/>
  <c r="H85"/>
  <c r="H84"/>
  <c r="H83"/>
  <c r="H81"/>
  <c r="H80"/>
  <c r="H79"/>
  <c r="H77"/>
  <c r="H76"/>
  <c r="H75"/>
  <c r="H73"/>
  <c r="H72"/>
  <c r="H71"/>
  <c r="H69"/>
  <c r="H68"/>
  <c r="H67"/>
  <c r="H65"/>
  <c r="H64"/>
  <c r="H63"/>
  <c r="H61"/>
  <c r="H60"/>
  <c r="H59"/>
  <c r="H57"/>
  <c r="H56"/>
  <c r="H55"/>
  <c r="H53"/>
  <c r="H52"/>
  <c r="H51"/>
  <c r="H49"/>
  <c r="H48"/>
  <c r="H47"/>
  <c r="H45"/>
  <c r="H44"/>
  <c r="H43"/>
  <c r="H41"/>
  <c r="H40"/>
  <c r="H39"/>
  <c r="H37"/>
  <c r="H36"/>
  <c r="H35"/>
  <c r="H33"/>
  <c r="H32"/>
  <c r="H31"/>
  <c r="H29"/>
  <c r="H28"/>
  <c r="H27"/>
  <c r="H25"/>
  <c r="H24"/>
  <c r="H23"/>
  <c r="H17"/>
  <c r="H16"/>
  <c r="H15"/>
  <c r="N58" i="42" s="1"/>
  <c r="H13" i="3"/>
  <c r="N38" i="42" s="1"/>
  <c r="H12" i="3"/>
  <c r="N37" i="42" s="1"/>
  <c r="H11" i="3"/>
  <c r="N36" i="42" s="1"/>
  <c r="H9" i="3"/>
  <c r="N35" i="42" s="1"/>
  <c r="H8" i="3"/>
  <c r="N34" i="42" s="1"/>
  <c r="H7" i="3"/>
  <c r="N33" i="42" s="1"/>
  <c r="H5" i="3"/>
  <c r="N32" i="42" s="1"/>
  <c r="H4" i="3"/>
  <c r="N31" i="42" s="1"/>
  <c r="H3" i="3"/>
  <c r="N30" i="42" s="1"/>
  <c r="I16" i="63"/>
  <c r="I26" i="3" s="1"/>
  <c r="K79" i="42" s="1"/>
  <c r="E35" i="63"/>
  <c r="G35" s="1"/>
  <c r="E32"/>
  <c r="E30" s="1"/>
  <c r="F30"/>
  <c r="E28"/>
  <c r="E29" s="1"/>
  <c r="E27" s="1"/>
  <c r="F27"/>
  <c r="E14" s="1"/>
  <c r="I24" i="3" s="1"/>
  <c r="J24" s="1"/>
  <c r="E25" i="63"/>
  <c r="E26" s="1"/>
  <c r="E24" s="1"/>
  <c r="F24"/>
  <c r="E35" i="62"/>
  <c r="G35" s="1"/>
  <c r="E32"/>
  <c r="E30" s="1"/>
  <c r="F30"/>
  <c r="E15" s="1"/>
  <c r="I33" i="3" s="1"/>
  <c r="J33" s="1"/>
  <c r="E28" i="62"/>
  <c r="E29" s="1"/>
  <c r="E27" s="1"/>
  <c r="F27"/>
  <c r="E25"/>
  <c r="E26" s="1"/>
  <c r="E24" s="1"/>
  <c r="F24"/>
  <c r="E13" s="1"/>
  <c r="F13" s="1"/>
  <c r="I16"/>
  <c r="I34" i="3" s="1"/>
  <c r="I37"/>
  <c r="J37" s="1"/>
  <c r="I38"/>
  <c r="I70"/>
  <c r="I68"/>
  <c r="J68" s="1"/>
  <c r="E35" i="59"/>
  <c r="G35" s="1"/>
  <c r="E32"/>
  <c r="E30" s="1"/>
  <c r="F30"/>
  <c r="E28"/>
  <c r="E29" s="1"/>
  <c r="E27" s="1"/>
  <c r="F27"/>
  <c r="E14" s="1"/>
  <c r="I64" i="3" s="1"/>
  <c r="J64" s="1"/>
  <c r="E25" i="59"/>
  <c r="E26" s="1"/>
  <c r="E24" s="1"/>
  <c r="F24"/>
  <c r="I16"/>
  <c r="I66" i="3" s="1"/>
  <c r="I16" i="58"/>
  <c r="I62" i="3" s="1"/>
  <c r="E35" i="58"/>
  <c r="G35" s="1"/>
  <c r="E32"/>
  <c r="E30" s="1"/>
  <c r="F30"/>
  <c r="E28"/>
  <c r="E29" s="1"/>
  <c r="E27" s="1"/>
  <c r="F27"/>
  <c r="E14" s="1"/>
  <c r="I60" i="3" s="1"/>
  <c r="J60" s="1"/>
  <c r="E25" i="58"/>
  <c r="E26" s="1"/>
  <c r="E24" s="1"/>
  <c r="F24"/>
  <c r="H58" i="3"/>
  <c r="H58" i="56"/>
  <c r="F58"/>
  <c r="E58"/>
  <c r="F55"/>
  <c r="E55"/>
  <c r="E51"/>
  <c r="E52" s="1"/>
  <c r="E50" s="1"/>
  <c r="F50"/>
  <c r="E15" s="1"/>
  <c r="F15" s="1"/>
  <c r="O41"/>
  <c r="N41"/>
  <c r="M41"/>
  <c r="L41"/>
  <c r="H40"/>
  <c r="G40"/>
  <c r="F37" s="1"/>
  <c r="E14" s="1"/>
  <c r="F14" s="1"/>
  <c r="F40"/>
  <c r="J40" s="1"/>
  <c r="E40"/>
  <c r="E37" s="1"/>
  <c r="F36"/>
  <c r="F35"/>
  <c r="F34"/>
  <c r="F33"/>
  <c r="F32"/>
  <c r="F31"/>
  <c r="F30"/>
  <c r="F29"/>
  <c r="F28"/>
  <c r="E27"/>
  <c r="F27"/>
  <c r="I16"/>
  <c r="I98" i="3" s="1"/>
  <c r="H58" i="55"/>
  <c r="E58"/>
  <c r="F55"/>
  <c r="E55"/>
  <c r="H16" s="1"/>
  <c r="E51"/>
  <c r="E52" s="1"/>
  <c r="E50" s="1"/>
  <c r="F50"/>
  <c r="E15" s="1"/>
  <c r="F15" s="1"/>
  <c r="O41"/>
  <c r="N41"/>
  <c r="M41"/>
  <c r="L41"/>
  <c r="H40"/>
  <c r="G40"/>
  <c r="F40"/>
  <c r="E40"/>
  <c r="E37" s="1"/>
  <c r="F36"/>
  <c r="F35"/>
  <c r="F34"/>
  <c r="F33"/>
  <c r="F32"/>
  <c r="F31"/>
  <c r="F30"/>
  <c r="F29"/>
  <c r="F28"/>
  <c r="E27"/>
  <c r="H58" i="54"/>
  <c r="F58"/>
  <c r="E58"/>
  <c r="E52"/>
  <c r="E50" s="1"/>
  <c r="F50"/>
  <c r="E15" s="1"/>
  <c r="I85" i="3" s="1"/>
  <c r="J85" s="1"/>
  <c r="H40" i="54"/>
  <c r="G40"/>
  <c r="F40"/>
  <c r="E40"/>
  <c r="E37" s="1"/>
  <c r="F36"/>
  <c r="F35"/>
  <c r="F34"/>
  <c r="F33"/>
  <c r="F32"/>
  <c r="F31"/>
  <c r="F30"/>
  <c r="F29"/>
  <c r="F28"/>
  <c r="E27"/>
  <c r="I16"/>
  <c r="I86" i="3" s="1"/>
  <c r="E35" i="53"/>
  <c r="H16" s="1"/>
  <c r="H30" i="3" s="1"/>
  <c r="E32" i="53"/>
  <c r="F30"/>
  <c r="E15" s="1"/>
  <c r="E30"/>
  <c r="E28"/>
  <c r="E29" s="1"/>
  <c r="E27" s="1"/>
  <c r="F27"/>
  <c r="E14" s="1"/>
  <c r="F14" s="1"/>
  <c r="E25"/>
  <c r="E26" s="1"/>
  <c r="E24" s="1"/>
  <c r="F24"/>
  <c r="E13" s="1"/>
  <c r="F13" s="1"/>
  <c r="I16"/>
  <c r="E35" i="51"/>
  <c r="H16" s="1"/>
  <c r="H18" i="3" s="1"/>
  <c r="E32" i="51"/>
  <c r="F30"/>
  <c r="E15" s="1"/>
  <c r="I17" i="3" s="1"/>
  <c r="J17" s="1"/>
  <c r="E30" i="51"/>
  <c r="E28"/>
  <c r="E29" s="1"/>
  <c r="E27" s="1"/>
  <c r="F27"/>
  <c r="E14" s="1"/>
  <c r="E25"/>
  <c r="E26" s="1"/>
  <c r="E24" s="1"/>
  <c r="F24"/>
  <c r="E13" s="1"/>
  <c r="F13" s="1"/>
  <c r="H58" i="50"/>
  <c r="F58"/>
  <c r="E58"/>
  <c r="F55"/>
  <c r="I16" s="1"/>
  <c r="I82" i="3" s="1"/>
  <c r="E55" i="50"/>
  <c r="H16" s="1"/>
  <c r="H82" i="3" s="1"/>
  <c r="E51" i="50"/>
  <c r="E52" s="1"/>
  <c r="E50" s="1"/>
  <c r="F50"/>
  <c r="H40"/>
  <c r="G40"/>
  <c r="F40"/>
  <c r="E40"/>
  <c r="F36"/>
  <c r="F35"/>
  <c r="F34"/>
  <c r="F33"/>
  <c r="F32"/>
  <c r="F31"/>
  <c r="F30"/>
  <c r="F29"/>
  <c r="F28"/>
  <c r="H16" i="59" l="1"/>
  <c r="F37" i="54"/>
  <c r="E14" s="1"/>
  <c r="I84" i="3" s="1"/>
  <c r="J84" s="1"/>
  <c r="G50" i="55"/>
  <c r="G55" i="54"/>
  <c r="F27" i="55"/>
  <c r="F27" i="50"/>
  <c r="F37" i="55"/>
  <c r="E14" s="1"/>
  <c r="F14" s="1"/>
  <c r="I16"/>
  <c r="I94" i="3" s="1"/>
  <c r="G55" i="55"/>
  <c r="G55" i="56"/>
  <c r="G24" i="59"/>
  <c r="G24" i="62"/>
  <c r="G24" i="63"/>
  <c r="E37" i="50"/>
  <c r="J40"/>
  <c r="J40" i="54"/>
  <c r="J40" i="55"/>
  <c r="L16" i="59"/>
  <c r="G30" i="58"/>
  <c r="G30" i="63"/>
  <c r="G30" i="59"/>
  <c r="H16" i="56"/>
  <c r="J16" s="1"/>
  <c r="F27" i="54"/>
  <c r="J27" s="1"/>
  <c r="H16" i="58"/>
  <c r="G35" i="53"/>
  <c r="G35" i="51"/>
  <c r="G50" i="56"/>
  <c r="F15" i="54"/>
  <c r="G50"/>
  <c r="G24" i="53"/>
  <c r="G24" i="58"/>
  <c r="G27"/>
  <c r="G27" i="63"/>
  <c r="G27" i="59"/>
  <c r="G27" i="51"/>
  <c r="I55" i="3"/>
  <c r="J55" s="1"/>
  <c r="J82"/>
  <c r="K82" s="1"/>
  <c r="F14" i="51"/>
  <c r="G16" s="1"/>
  <c r="I16" i="3"/>
  <c r="J16" s="1"/>
  <c r="G16" i="53"/>
  <c r="I29" i="3"/>
  <c r="F14" i="54"/>
  <c r="I35" i="3"/>
  <c r="J35" s="1"/>
  <c r="L16" i="53"/>
  <c r="J16" i="54"/>
  <c r="F14" i="58"/>
  <c r="F14" i="63"/>
  <c r="I15" i="3"/>
  <c r="J15" s="1"/>
  <c r="K15" s="1"/>
  <c r="I27"/>
  <c r="J27" s="1"/>
  <c r="I31"/>
  <c r="J31" s="1"/>
  <c r="I57"/>
  <c r="J57" s="1"/>
  <c r="I93"/>
  <c r="J93" s="1"/>
  <c r="I97"/>
  <c r="J97" s="1"/>
  <c r="G50" i="50"/>
  <c r="E15"/>
  <c r="F37"/>
  <c r="J27" i="56"/>
  <c r="F14" i="59"/>
  <c r="I28" i="3"/>
  <c r="J28" s="1"/>
  <c r="I30"/>
  <c r="J30" s="1"/>
  <c r="K30" s="1"/>
  <c r="I56"/>
  <c r="J56" s="1"/>
  <c r="I58"/>
  <c r="J58" s="1"/>
  <c r="K58" s="1"/>
  <c r="I96"/>
  <c r="J96" s="1"/>
  <c r="L16" i="58"/>
  <c r="G33" i="59"/>
  <c r="G45" s="1"/>
  <c r="H16" i="63"/>
  <c r="J16" s="1"/>
  <c r="H62" i="3"/>
  <c r="J62" s="1"/>
  <c r="K62" s="1"/>
  <c r="H66"/>
  <c r="J66" s="1"/>
  <c r="K66" s="1"/>
  <c r="H70"/>
  <c r="J70" s="1"/>
  <c r="K70" s="1"/>
  <c r="H86"/>
  <c r="J86" s="1"/>
  <c r="K86" s="1"/>
  <c r="H94"/>
  <c r="J94" s="1"/>
  <c r="K94" s="1"/>
  <c r="E13" i="63"/>
  <c r="E15"/>
  <c r="G27" i="62"/>
  <c r="G33" s="1"/>
  <c r="G45" s="1"/>
  <c r="E14"/>
  <c r="H16"/>
  <c r="H34" i="3" s="1"/>
  <c r="J34" s="1"/>
  <c r="K34" s="1"/>
  <c r="H38"/>
  <c r="J38" s="1"/>
  <c r="K38" s="1"/>
  <c r="J27" i="55"/>
  <c r="E13" i="59"/>
  <c r="E15"/>
  <c r="J16"/>
  <c r="E13" i="58"/>
  <c r="E15"/>
  <c r="J16"/>
  <c r="F24" i="56"/>
  <c r="E13" s="1"/>
  <c r="E24"/>
  <c r="G37"/>
  <c r="E24" i="55"/>
  <c r="F24" i="50"/>
  <c r="E13" s="1"/>
  <c r="I79" i="3" s="1"/>
  <c r="J79" s="1"/>
  <c r="F24" i="54"/>
  <c r="E13" s="1"/>
  <c r="G37"/>
  <c r="G24" i="51"/>
  <c r="G27" i="53"/>
  <c r="I16" i="51"/>
  <c r="I18" i="3" s="1"/>
  <c r="J16" i="53"/>
  <c r="J16" i="50"/>
  <c r="G55"/>
  <c r="E27"/>
  <c r="E14"/>
  <c r="I92" i="3" l="1"/>
  <c r="J92" s="1"/>
  <c r="G37" i="55"/>
  <c r="J18" i="3"/>
  <c r="K18" s="1"/>
  <c r="K77" i="42"/>
  <c r="G33" i="63"/>
  <c r="G45" s="1"/>
  <c r="G37" i="50"/>
  <c r="K27" i="3"/>
  <c r="J16" i="55"/>
  <c r="K16" i="53"/>
  <c r="G33"/>
  <c r="G45" s="1"/>
  <c r="G33" i="58"/>
  <c r="G45" s="1"/>
  <c r="G33" i="51"/>
  <c r="G45" s="1"/>
  <c r="L15" i="3"/>
  <c r="H98"/>
  <c r="J98" s="1"/>
  <c r="K98" s="1"/>
  <c r="E24" i="54"/>
  <c r="G24" s="1"/>
  <c r="G53" s="1"/>
  <c r="G68" s="1"/>
  <c r="F15" i="58"/>
  <c r="I61" i="3"/>
  <c r="J61" s="1"/>
  <c r="F15" i="59"/>
  <c r="I65" i="3"/>
  <c r="J65" s="1"/>
  <c r="I69"/>
  <c r="J69" s="1"/>
  <c r="F14" i="62"/>
  <c r="G16" s="1"/>
  <c r="I32" i="3"/>
  <c r="J32" s="1"/>
  <c r="K31" s="1"/>
  <c r="L31" s="1"/>
  <c r="L16" i="63"/>
  <c r="H26" i="3"/>
  <c r="J26" s="1"/>
  <c r="K26" s="1"/>
  <c r="L27"/>
  <c r="K55"/>
  <c r="L55" s="1"/>
  <c r="F13" i="54"/>
  <c r="I83" i="3"/>
  <c r="J83" s="1"/>
  <c r="K83" s="1"/>
  <c r="L83" s="1"/>
  <c r="L16" i="62"/>
  <c r="F14" i="50"/>
  <c r="I80" i="3"/>
  <c r="J80" s="1"/>
  <c r="I36"/>
  <c r="J36" s="1"/>
  <c r="K35" s="1"/>
  <c r="L35" s="1"/>
  <c r="F13" i="63"/>
  <c r="I23" i="3"/>
  <c r="J23" s="1"/>
  <c r="F15" i="50"/>
  <c r="I81" i="3"/>
  <c r="J81" s="1"/>
  <c r="J16" i="62"/>
  <c r="F13" i="55"/>
  <c r="G16" s="1"/>
  <c r="K16" s="1"/>
  <c r="I91" i="3"/>
  <c r="J91" s="1"/>
  <c r="K91" s="1"/>
  <c r="L91" s="1"/>
  <c r="F13" i="56"/>
  <c r="G16" s="1"/>
  <c r="K16" s="1"/>
  <c r="I95" i="3"/>
  <c r="J95" s="1"/>
  <c r="K95" s="1"/>
  <c r="F13" i="58"/>
  <c r="I59" i="3"/>
  <c r="J59" s="1"/>
  <c r="F13" i="59"/>
  <c r="I63" i="3"/>
  <c r="J63" s="1"/>
  <c r="I67"/>
  <c r="J67" s="1"/>
  <c r="K67" s="1"/>
  <c r="L67" s="1"/>
  <c r="G16" i="63"/>
  <c r="I25" i="3"/>
  <c r="J25" s="1"/>
  <c r="G24" i="56"/>
  <c r="G53" s="1"/>
  <c r="G68" s="1"/>
  <c r="G24" i="55"/>
  <c r="G53" s="1"/>
  <c r="G68" s="1"/>
  <c r="L16" i="51"/>
  <c r="J16"/>
  <c r="K16" s="1"/>
  <c r="E24" i="50"/>
  <c r="G24" s="1"/>
  <c r="J27"/>
  <c r="F13"/>
  <c r="G16" l="1"/>
  <c r="K16" s="1"/>
  <c r="G53"/>
  <c r="G68" s="1"/>
  <c r="K16" i="59"/>
  <c r="G16"/>
  <c r="K16" i="58"/>
  <c r="G16"/>
  <c r="K23" i="3"/>
  <c r="L23" s="1"/>
  <c r="K63"/>
  <c r="L63" s="1"/>
  <c r="K59"/>
  <c r="L59" s="1"/>
  <c r="G16" i="54"/>
  <c r="K16" s="1"/>
  <c r="K16" i="62"/>
  <c r="L95" i="3"/>
  <c r="K79"/>
  <c r="L79" s="1"/>
  <c r="K16" i="63"/>
  <c r="F55" i="23"/>
  <c r="E55"/>
  <c r="E35" i="12" l="1"/>
  <c r="E35" i="13"/>
  <c r="E35" i="14"/>
  <c r="E13" i="48" l="1"/>
  <c r="L5" l="1"/>
  <c r="M5" s="1"/>
  <c r="L6"/>
  <c r="L7"/>
  <c r="L8"/>
  <c r="L9"/>
  <c r="L10"/>
  <c r="L11"/>
  <c r="L12"/>
  <c r="L4"/>
  <c r="M4" s="1"/>
  <c r="E5"/>
  <c r="E6"/>
  <c r="E7"/>
  <c r="F7"/>
  <c r="E8"/>
  <c r="F8"/>
  <c r="E9"/>
  <c r="F9"/>
  <c r="E10"/>
  <c r="F10"/>
  <c r="E11"/>
  <c r="F11"/>
  <c r="E12"/>
  <c r="F12"/>
  <c r="E4"/>
  <c r="N5"/>
  <c r="J12"/>
  <c r="J11"/>
  <c r="J10"/>
  <c r="J9"/>
  <c r="J8"/>
  <c r="J7"/>
  <c r="G7" l="1"/>
  <c r="M11"/>
  <c r="M7"/>
  <c r="L13"/>
  <c r="N7"/>
  <c r="Q7" s="1"/>
  <c r="G8"/>
  <c r="N8"/>
  <c r="Q8" s="1"/>
  <c r="N6"/>
  <c r="Q6" s="1"/>
  <c r="G10"/>
  <c r="D12"/>
  <c r="D11"/>
  <c r="D10"/>
  <c r="D9"/>
  <c r="D7"/>
  <c r="D8"/>
  <c r="G11"/>
  <c r="M9"/>
  <c r="O7"/>
  <c r="R7" s="1"/>
  <c r="N4"/>
  <c r="Q4" s="1"/>
  <c r="Q5"/>
  <c r="O9"/>
  <c r="R9" s="1"/>
  <c r="O11"/>
  <c r="R11" s="1"/>
  <c r="N12"/>
  <c r="Q12" s="1"/>
  <c r="N10"/>
  <c r="Q10" s="1"/>
  <c r="N9"/>
  <c r="Q9" s="1"/>
  <c r="N11"/>
  <c r="Q11" s="1"/>
  <c r="G12"/>
  <c r="G9"/>
  <c r="M12"/>
  <c r="M10"/>
  <c r="M8"/>
  <c r="M6"/>
  <c r="O12"/>
  <c r="R12" s="1"/>
  <c r="O10"/>
  <c r="O8"/>
  <c r="R8" s="1"/>
  <c r="P7" l="1"/>
  <c r="S7"/>
  <c r="P11"/>
  <c r="S9"/>
  <c r="P8"/>
  <c r="M13"/>
  <c r="S12"/>
  <c r="S11"/>
  <c r="R10"/>
  <c r="S10" s="1"/>
  <c r="P9"/>
  <c r="P12"/>
  <c r="N13"/>
  <c r="S8"/>
  <c r="P10"/>
  <c r="J6" l="1"/>
  <c r="J5"/>
  <c r="F6"/>
  <c r="G6" s="1"/>
  <c r="F5"/>
  <c r="G5" s="1"/>
  <c r="G35" i="14"/>
  <c r="F13" i="48" l="1"/>
  <c r="F4"/>
  <c r="G4" s="1"/>
  <c r="G13" s="1"/>
  <c r="D5"/>
  <c r="O5"/>
  <c r="D6"/>
  <c r="O6"/>
  <c r="J4"/>
  <c r="J13" s="1"/>
  <c r="G35" i="13"/>
  <c r="P6" i="48" l="1"/>
  <c r="R6"/>
  <c r="S6" s="1"/>
  <c r="P5"/>
  <c r="R5"/>
  <c r="S5" s="1"/>
  <c r="O4"/>
  <c r="D4"/>
  <c r="D13" s="1"/>
  <c r="F30" i="12"/>
  <c r="F30" i="13"/>
  <c r="F30" i="14"/>
  <c r="R4" i="48" l="1"/>
  <c r="S4" s="1"/>
  <c r="S13" s="1"/>
  <c r="O13"/>
  <c r="R13" s="1"/>
  <c r="P4"/>
  <c r="P13" s="1"/>
  <c r="E32" i="12"/>
  <c r="E30" s="1"/>
  <c r="E32" i="13"/>
  <c r="E30" s="1"/>
  <c r="E32" i="14"/>
  <c r="E30" s="1"/>
  <c r="F29" i="23" l="1"/>
  <c r="F30"/>
  <c r="F31"/>
  <c r="F32"/>
  <c r="F33"/>
  <c r="F34"/>
  <c r="F35"/>
  <c r="F36"/>
  <c r="F28"/>
  <c r="H58"/>
  <c r="I16" s="1"/>
  <c r="I74" i="3" s="1"/>
  <c r="I90"/>
  <c r="G40" i="23"/>
  <c r="H40"/>
  <c r="N142" i="42"/>
  <c r="N141"/>
  <c r="N140"/>
  <c r="J152"/>
  <c r="O136"/>
  <c r="N136"/>
  <c r="O135"/>
  <c r="N135"/>
  <c r="O134"/>
  <c r="N134"/>
  <c r="J151"/>
  <c r="O133"/>
  <c r="N133"/>
  <c r="O132"/>
  <c r="N132"/>
  <c r="O131"/>
  <c r="N131"/>
  <c r="N130"/>
  <c r="N129"/>
  <c r="N128"/>
  <c r="N68"/>
  <c r="N67"/>
  <c r="N139"/>
  <c r="N138"/>
  <c r="N137"/>
  <c r="K152"/>
  <c r="K151"/>
  <c r="O69"/>
  <c r="K80"/>
  <c r="F27" i="23" l="1"/>
  <c r="E27"/>
  <c r="Q13" i="48"/>
  <c r="F24" i="23"/>
  <c r="Q135" i="42"/>
  <c r="T135"/>
  <c r="Q132"/>
  <c r="T132"/>
  <c r="N152"/>
  <c r="T152"/>
  <c r="Q134"/>
  <c r="T134"/>
  <c r="T136"/>
  <c r="Q136"/>
  <c r="T151"/>
  <c r="N151"/>
  <c r="Q131"/>
  <c r="T131"/>
  <c r="Q133"/>
  <c r="T133"/>
  <c r="F37" i="23"/>
  <c r="H78" i="3"/>
  <c r="I78"/>
  <c r="H90"/>
  <c r="J90" s="1"/>
  <c r="K90" s="1"/>
  <c r="H16" i="23"/>
  <c r="H74" i="3" s="1"/>
  <c r="J74" s="1"/>
  <c r="K74" s="1"/>
  <c r="J154" i="42"/>
  <c r="J80"/>
  <c r="T80" s="1"/>
  <c r="O67"/>
  <c r="O141"/>
  <c r="O68"/>
  <c r="K154"/>
  <c r="J78" i="3" l="1"/>
  <c r="K78" s="1"/>
  <c r="J27" i="23"/>
  <c r="E24"/>
  <c r="G24" s="1"/>
  <c r="T68" i="42"/>
  <c r="Q68"/>
  <c r="T141"/>
  <c r="Q141"/>
  <c r="N80"/>
  <c r="T67"/>
  <c r="Q67"/>
  <c r="N154"/>
  <c r="T154"/>
  <c r="O142"/>
  <c r="O140"/>
  <c r="T142" l="1"/>
  <c r="Q142"/>
  <c r="Q140"/>
  <c r="T140"/>
  <c r="J114"/>
  <c r="O96"/>
  <c r="N96"/>
  <c r="O95"/>
  <c r="N95"/>
  <c r="O94"/>
  <c r="N94"/>
  <c r="T94" l="1"/>
  <c r="Q94"/>
  <c r="T96"/>
  <c r="Q96"/>
  <c r="T95"/>
  <c r="Q95"/>
  <c r="K114"/>
  <c r="E28" i="12"/>
  <c r="E29" s="1"/>
  <c r="E27" s="1"/>
  <c r="E25"/>
  <c r="E26" s="1"/>
  <c r="E28" i="13"/>
  <c r="E29" s="1"/>
  <c r="E27" s="1"/>
  <c r="E25"/>
  <c r="E26" s="1"/>
  <c r="E28" i="14"/>
  <c r="E29" s="1"/>
  <c r="E27" s="1"/>
  <c r="E25"/>
  <c r="E26" s="1"/>
  <c r="I3" i="3"/>
  <c r="O30" i="42" s="1"/>
  <c r="I6" i="3"/>
  <c r="K46" i="42" s="1"/>
  <c r="H6" i="3"/>
  <c r="J46" i="42" s="1"/>
  <c r="I5" i="3"/>
  <c r="I4"/>
  <c r="O31" i="42" s="1"/>
  <c r="O32" l="1"/>
  <c r="J5" i="3"/>
  <c r="Q31" i="42"/>
  <c r="T31"/>
  <c r="Q30"/>
  <c r="T30"/>
  <c r="N46"/>
  <c r="T46"/>
  <c r="T114"/>
  <c r="N114"/>
  <c r="Q32" l="1"/>
  <c r="T32"/>
  <c r="I88" i="3" l="1"/>
  <c r="J88" s="1"/>
  <c r="I89"/>
  <c r="J89" s="1"/>
  <c r="I87" l="1"/>
  <c r="J87" s="1"/>
  <c r="K87" s="1"/>
  <c r="L87" s="1"/>
  <c r="I76" l="1"/>
  <c r="J76" s="1"/>
  <c r="I77"/>
  <c r="J77" s="1"/>
  <c r="I75" l="1"/>
  <c r="J75" s="1"/>
  <c r="K75" s="1"/>
  <c r="L75" s="1"/>
  <c r="G55" i="23"/>
  <c r="E51"/>
  <c r="E52" s="1"/>
  <c r="E50" s="1"/>
  <c r="F50"/>
  <c r="E15" s="1"/>
  <c r="F40"/>
  <c r="E40"/>
  <c r="E14"/>
  <c r="I72" i="3" s="1"/>
  <c r="J40" i="23" l="1"/>
  <c r="F15"/>
  <c r="I73" i="3"/>
  <c r="J73" s="1"/>
  <c r="E37" i="23"/>
  <c r="J16"/>
  <c r="G50"/>
  <c r="G53" l="1"/>
  <c r="G68" s="1"/>
  <c r="E13"/>
  <c r="F13" s="1"/>
  <c r="G16" s="1"/>
  <c r="K16" l="1"/>
  <c r="I71" i="3"/>
  <c r="J71" s="1"/>
  <c r="I53"/>
  <c r="I52"/>
  <c r="K71" l="1"/>
  <c r="L71" s="1"/>
  <c r="K153" i="42"/>
  <c r="I54" i="3"/>
  <c r="J153" i="42"/>
  <c r="H54" i="3"/>
  <c r="J150" i="42" s="1"/>
  <c r="J53" i="3"/>
  <c r="O130" i="42"/>
  <c r="J52" i="3"/>
  <c r="O129" i="42"/>
  <c r="O138"/>
  <c r="O139"/>
  <c r="I51" i="3"/>
  <c r="T153" i="42" l="1"/>
  <c r="Q130"/>
  <c r="T130"/>
  <c r="J54" i="3"/>
  <c r="K54" s="1"/>
  <c r="K150" i="42"/>
  <c r="J51" i="3"/>
  <c r="K51" s="1"/>
  <c r="L51" s="1"/>
  <c r="O128" i="42"/>
  <c r="N153"/>
  <c r="T129"/>
  <c r="Q129"/>
  <c r="T138"/>
  <c r="Q138"/>
  <c r="T139"/>
  <c r="Q139"/>
  <c r="O137"/>
  <c r="T128" l="1"/>
  <c r="Q128"/>
  <c r="N150"/>
  <c r="T150"/>
  <c r="Q137"/>
  <c r="T137"/>
  <c r="H16" i="14"/>
  <c r="H50" i="3" s="1"/>
  <c r="F27" i="14"/>
  <c r="E14" s="1"/>
  <c r="I48" i="3" s="1"/>
  <c r="J48" s="1"/>
  <c r="E24" i="14"/>
  <c r="I16"/>
  <c r="I50" i="3" s="1"/>
  <c r="J50" s="1"/>
  <c r="K50" s="1"/>
  <c r="E15" i="14"/>
  <c r="I49" i="3" l="1"/>
  <c r="F15" i="14"/>
  <c r="L16"/>
  <c r="J16"/>
  <c r="F24"/>
  <c r="E13" s="1"/>
  <c r="I47" i="3" s="1"/>
  <c r="J47" s="1"/>
  <c r="F14" i="14"/>
  <c r="G27"/>
  <c r="K47" i="3" l="1"/>
  <c r="L47" s="1"/>
  <c r="G24" i="14"/>
  <c r="G33" s="1"/>
  <c r="G45" s="1"/>
  <c r="F13"/>
  <c r="G30" i="13"/>
  <c r="F27"/>
  <c r="E14" s="1"/>
  <c r="I44" i="3" s="1"/>
  <c r="J44" s="1"/>
  <c r="E24" i="13"/>
  <c r="I16"/>
  <c r="I46" i="3" s="1"/>
  <c r="H16" i="13"/>
  <c r="H46" i="3" s="1"/>
  <c r="E15" i="13"/>
  <c r="I45" i="3" s="1"/>
  <c r="J45" s="1"/>
  <c r="J46" l="1"/>
  <c r="K46" s="1"/>
  <c r="K16" i="14"/>
  <c r="G16"/>
  <c r="J16" i="13"/>
  <c r="L16"/>
  <c r="F15"/>
  <c r="F24"/>
  <c r="E13" s="1"/>
  <c r="I43" i="3" s="1"/>
  <c r="J43" s="1"/>
  <c r="F14" i="13"/>
  <c r="G27"/>
  <c r="K43" i="3" l="1"/>
  <c r="L43" s="1"/>
  <c r="G24" i="13"/>
  <c r="G33" s="1"/>
  <c r="G45" s="1"/>
  <c r="F13"/>
  <c r="G16" s="1"/>
  <c r="F27" i="12"/>
  <c r="E14" s="1"/>
  <c r="I40" i="3" s="1"/>
  <c r="J40" s="1"/>
  <c r="E24" i="12"/>
  <c r="I16"/>
  <c r="I42" i="3" s="1"/>
  <c r="J42" s="1"/>
  <c r="K42" s="1"/>
  <c r="H16" i="12"/>
  <c r="H42" i="3" s="1"/>
  <c r="E15" i="12"/>
  <c r="I41" i="3" s="1"/>
  <c r="J41" s="1"/>
  <c r="K16" i="13" l="1"/>
  <c r="L16" i="12"/>
  <c r="J16"/>
  <c r="F24"/>
  <c r="E13" s="1"/>
  <c r="I39" i="3" s="1"/>
  <c r="J39" s="1"/>
  <c r="F14" i="12"/>
  <c r="G35"/>
  <c r="G27"/>
  <c r="K39" i="3" l="1"/>
  <c r="L39" s="1"/>
  <c r="G24" i="12"/>
  <c r="G33" s="1"/>
  <c r="G45" s="1"/>
  <c r="F13"/>
  <c r="K16" l="1"/>
  <c r="G16"/>
  <c r="H14" i="3"/>
  <c r="J48" i="42" s="1"/>
  <c r="I12" i="3"/>
  <c r="I13" l="1"/>
  <c r="O37" i="42"/>
  <c r="J12" i="3"/>
  <c r="I14"/>
  <c r="K48" i="42" l="1"/>
  <c r="J14" i="3"/>
  <c r="K14" s="1"/>
  <c r="O38" i="42"/>
  <c r="J13" i="3"/>
  <c r="Q37" i="42"/>
  <c r="T37"/>
  <c r="I11" i="3"/>
  <c r="O36" i="42" l="1"/>
  <c r="J11" i="3"/>
  <c r="K11" s="1"/>
  <c r="L11" s="1"/>
  <c r="N48" i="42"/>
  <c r="T48"/>
  <c r="Q38"/>
  <c r="T38"/>
  <c r="T65"/>
  <c r="Q65"/>
  <c r="T79"/>
  <c r="N79"/>
  <c r="I8" i="3"/>
  <c r="I10"/>
  <c r="H10"/>
  <c r="J47" i="42" s="1"/>
  <c r="I9" i="3"/>
  <c r="Q36" i="42" l="1"/>
  <c r="T36"/>
  <c r="O35"/>
  <c r="J9" i="3"/>
  <c r="O34" i="42"/>
  <c r="J8" i="3"/>
  <c r="K47" i="42"/>
  <c r="J10" i="3"/>
  <c r="K10" s="1"/>
  <c r="Q64" i="42"/>
  <c r="T64"/>
  <c r="I7" i="3"/>
  <c r="Q34" i="42" l="1"/>
  <c r="T34"/>
  <c r="O33"/>
  <c r="J7" i="3"/>
  <c r="K7" s="1"/>
  <c r="L7" s="1"/>
  <c r="N47" i="42"/>
  <c r="T47"/>
  <c r="Q35"/>
  <c r="T35"/>
  <c r="K199"/>
  <c r="J199"/>
  <c r="O185"/>
  <c r="N185"/>
  <c r="N184"/>
  <c r="O183"/>
  <c r="N183"/>
  <c r="K198"/>
  <c r="J198"/>
  <c r="O182"/>
  <c r="N182"/>
  <c r="O181"/>
  <c r="N181"/>
  <c r="O180"/>
  <c r="N180"/>
  <c r="K197"/>
  <c r="J197"/>
  <c r="O179"/>
  <c r="N179"/>
  <c r="N178"/>
  <c r="O177"/>
  <c r="N177"/>
  <c r="K196"/>
  <c r="J196"/>
  <c r="O176"/>
  <c r="N176"/>
  <c r="O175"/>
  <c r="N175"/>
  <c r="O174"/>
  <c r="N174"/>
  <c r="K195"/>
  <c r="J195"/>
  <c r="O173"/>
  <c r="N173"/>
  <c r="O172"/>
  <c r="N172"/>
  <c r="O171"/>
  <c r="N171"/>
  <c r="K194"/>
  <c r="J194"/>
  <c r="O170"/>
  <c r="N170"/>
  <c r="O169"/>
  <c r="N169"/>
  <c r="O168"/>
  <c r="N168"/>
  <c r="K193"/>
  <c r="J193"/>
  <c r="O167"/>
  <c r="N167"/>
  <c r="N166"/>
  <c r="O165"/>
  <c r="N165"/>
  <c r="K117"/>
  <c r="J117"/>
  <c r="O105"/>
  <c r="N105"/>
  <c r="O104"/>
  <c r="N104"/>
  <c r="O103"/>
  <c r="N103"/>
  <c r="K116"/>
  <c r="J116"/>
  <c r="O102"/>
  <c r="N102"/>
  <c r="O101"/>
  <c r="N101"/>
  <c r="O100"/>
  <c r="N100"/>
  <c r="K115"/>
  <c r="J115"/>
  <c r="O99"/>
  <c r="N99"/>
  <c r="O98"/>
  <c r="N98"/>
  <c r="O97"/>
  <c r="N97"/>
  <c r="K113"/>
  <c r="J113"/>
  <c r="O93"/>
  <c r="N93"/>
  <c r="O92"/>
  <c r="N92"/>
  <c r="O91"/>
  <c r="N91"/>
  <c r="Q33" l="1"/>
  <c r="T33"/>
  <c r="T170"/>
  <c r="T172"/>
  <c r="T173"/>
  <c r="T176"/>
  <c r="Q179"/>
  <c r="T182"/>
  <c r="Q185"/>
  <c r="T99"/>
  <c r="Q99"/>
  <c r="T92"/>
  <c r="Q92"/>
  <c r="Q98"/>
  <c r="T98"/>
  <c r="Q101"/>
  <c r="T101"/>
  <c r="T104"/>
  <c r="Q104"/>
  <c r="O166"/>
  <c r="Q166" s="1"/>
  <c r="N193"/>
  <c r="T193"/>
  <c r="T169"/>
  <c r="Q169"/>
  <c r="N194"/>
  <c r="T194"/>
  <c r="Q172"/>
  <c r="T195"/>
  <c r="N195"/>
  <c r="O178"/>
  <c r="T197"/>
  <c r="N197"/>
  <c r="T181"/>
  <c r="Q181"/>
  <c r="T198"/>
  <c r="N198"/>
  <c r="O184"/>
  <c r="N199"/>
  <c r="T199"/>
  <c r="Q105"/>
  <c r="T105"/>
  <c r="Q165"/>
  <c r="T165"/>
  <c r="T167"/>
  <c r="Q167"/>
  <c r="T168"/>
  <c r="Q168"/>
  <c r="Q170"/>
  <c r="Q171"/>
  <c r="T171"/>
  <c r="Q173"/>
  <c r="Q176"/>
  <c r="T177"/>
  <c r="Q177"/>
  <c r="T179"/>
  <c r="T180"/>
  <c r="Q180"/>
  <c r="Q182"/>
  <c r="T183"/>
  <c r="Q183"/>
  <c r="T185"/>
  <c r="Q175"/>
  <c r="T175"/>
  <c r="T102"/>
  <c r="Q102"/>
  <c r="T93"/>
  <c r="Q93"/>
  <c r="Q103"/>
  <c r="T103"/>
  <c r="T100"/>
  <c r="Q100"/>
  <c r="T97"/>
  <c r="Q97"/>
  <c r="Q91"/>
  <c r="T91"/>
  <c r="N196"/>
  <c r="T196"/>
  <c r="Q174"/>
  <c r="T174"/>
  <c r="T113"/>
  <c r="N113"/>
  <c r="T115"/>
  <c r="N115"/>
  <c r="T116"/>
  <c r="N116"/>
  <c r="T117"/>
  <c r="N117"/>
  <c r="T166" l="1"/>
  <c r="Q184"/>
  <c r="T184"/>
  <c r="Q178"/>
  <c r="T178"/>
  <c r="T62" l="1"/>
  <c r="Q62"/>
  <c r="T63"/>
  <c r="Q63"/>
  <c r="Q61"/>
  <c r="T61"/>
  <c r="T78"/>
  <c r="N78"/>
  <c r="T59" l="1"/>
  <c r="Q59"/>
  <c r="T58"/>
  <c r="Q58"/>
  <c r="T77"/>
  <c r="N77"/>
  <c r="J6" i="3"/>
  <c r="K6" s="1"/>
  <c r="J4"/>
  <c r="J3"/>
  <c r="T60" i="42"/>
  <c r="K3" i="3" l="1"/>
  <c r="L3" s="1"/>
  <c r="Q60" i="42"/>
  <c r="N69"/>
  <c r="T69" l="1"/>
  <c r="Q69"/>
  <c r="T66"/>
  <c r="Q66"/>
</calcChain>
</file>

<file path=xl/sharedStrings.xml><?xml version="1.0" encoding="utf-8"?>
<sst xmlns="http://schemas.openxmlformats.org/spreadsheetml/2006/main" count="2792" uniqueCount="268">
  <si>
    <t>№ п/п</t>
  </si>
  <si>
    <t>Наименованиеи услуги</t>
  </si>
  <si>
    <t>показатели, характеризующие качество 
муниципальной услуги (работы)</t>
  </si>
  <si>
    <t>показатели, характеризующие объем муниципальной услуги (работы)</t>
  </si>
  <si>
    <t>К1</t>
  </si>
  <si>
    <t>К2 пл</t>
  </si>
  <si>
    <t>К2 ф</t>
  </si>
  <si>
    <t>К2</t>
  </si>
  <si>
    <t>2</t>
  </si>
  <si>
    <t>3</t>
  </si>
  <si>
    <t>1</t>
  </si>
  <si>
    <t>Пояснительная записка</t>
  </si>
  <si>
    <t>Наименование показателя</t>
  </si>
  <si>
    <t>Ед. изм.</t>
  </si>
  <si>
    <t>План</t>
  </si>
  <si>
    <t>Данные за отчетный период</t>
  </si>
  <si>
    <t>K1плi</t>
  </si>
  <si>
    <t>K1фi</t>
  </si>
  <si>
    <t>чел.</t>
  </si>
  <si>
    <t>K2пл</t>
  </si>
  <si>
    <t>K2ф</t>
  </si>
  <si>
    <t>K2</t>
  </si>
  <si>
    <t>Наименование услуги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</si>
  <si>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</si>
  <si>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 xml:space="preserve">Х </t>
  </si>
  <si>
    <t>1. Показатели характеризующие качество муниципальной услуги</t>
  </si>
  <si>
    <r>
      <t>К1</t>
    </r>
    <r>
      <rPr>
        <b/>
        <i/>
        <u/>
        <sz val="9"/>
        <color indexed="8"/>
        <rFont val="Times New Roman"/>
        <family val="1"/>
        <charset val="204"/>
      </rPr>
      <t>i</t>
    </r>
  </si>
  <si>
    <t>%</t>
  </si>
  <si>
    <t>K1</t>
  </si>
  <si>
    <t>2. Показатели характеризующие объем муниципальной услуги</t>
  </si>
  <si>
    <t>Среднесписочное количество детей</t>
  </si>
  <si>
    <t>Оцитоговая</t>
  </si>
  <si>
    <t xml:space="preserve">Апрель </t>
  </si>
  <si>
    <t xml:space="preserve">Октябрь 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</si>
  <si>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</si>
  <si>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</si>
  <si>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Показатель (качества, объема)</t>
  </si>
  <si>
    <t>Показатель качества</t>
  </si>
  <si>
    <t>Показатель объема</t>
  </si>
  <si>
    <t>Услуга</t>
  </si>
  <si>
    <t>Единица измерения</t>
  </si>
  <si>
    <t>Значение, утвержденное в муниципальном задании на _______ год, (К1плi, К2плi&lt;1&gt;)</t>
  </si>
  <si>
    <t>Фактическое значение за ______год, (К1фi, К2фi&lt;2&gt;)</t>
  </si>
  <si>
    <t>Оценка выполнения муниципальными учреждениями муниципального задания по каждому показателю,(К1i, К2i&lt;3&gt;)</t>
  </si>
  <si>
    <t xml:space="preserve">Оценка итоговая
ОЦитоговая&lt;5&gt;
</t>
  </si>
  <si>
    <t>Сводная оценка выполнения муниципальными учреждениями муниципального задания по показателям (качества, объема),(К1, К2&lt;4&gt;)</t>
  </si>
  <si>
    <t>Заключение о выполнении муниципального задания муниципальным учреждением&lt;6&gt;</t>
  </si>
  <si>
    <t>Причины отклонения значений от запланированных</t>
  </si>
  <si>
    <t>Вариант оказания (выполнения)</t>
  </si>
  <si>
    <t>человек</t>
  </si>
  <si>
    <t>процент</t>
  </si>
  <si>
    <t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</t>
  </si>
  <si>
    <t>доля педагогических кадров с высшим профессиональным образованием (процент;   определяется как отношение количества педагогов с высшим образованием к  общему числу педагогов);</t>
  </si>
  <si>
    <t>доля учащихся, окончивших начальное общее образование и перешедших на следующую  ступень образования (процент;  определяется как отношение количества обучающихся, окончивших начальное образование и перешедших на следующую  ступень образования, к общему количеству обучающихся) (оценивается по итогам II квартала)</t>
  </si>
  <si>
    <t xml:space="preserve">ОТЧЕТ </t>
  </si>
  <si>
    <t xml:space="preserve">Критерии оценки выполнения муниципального задания    </t>
  </si>
  <si>
    <t>ОЦ итоговая</t>
  </si>
  <si>
    <r>
      <t>К1</t>
    </r>
    <r>
      <rPr>
        <sz val="14"/>
        <color indexed="8"/>
        <rFont val="Times New Roman"/>
        <family val="1"/>
        <charset val="204"/>
      </rPr>
      <t>плi</t>
    </r>
  </si>
  <si>
    <r>
      <t>К1</t>
    </r>
    <r>
      <rPr>
        <sz val="14"/>
        <color indexed="8"/>
        <rFont val="Times New Roman"/>
        <family val="1"/>
        <charset val="204"/>
      </rPr>
      <t>фi</t>
    </r>
  </si>
  <si>
    <r>
      <t>К1</t>
    </r>
    <r>
      <rPr>
        <sz val="14"/>
        <color indexed="8"/>
        <rFont val="Times New Roman"/>
        <family val="1"/>
        <charset val="204"/>
      </rPr>
      <t>i</t>
    </r>
  </si>
  <si>
    <t>Реализация основных общеобразовательных программ начального общего образования</t>
  </si>
  <si>
    <t>ИТОГО:</t>
  </si>
  <si>
    <t>Расчет оценки К3</t>
  </si>
  <si>
    <t xml:space="preserve">Х  </t>
  </si>
  <si>
    <t>общий уровень укомплектованности кадрами (процент; определяется как отношениефактически замещенных ставок к общему количеству ставок по штатному расписанию);</t>
  </si>
  <si>
    <t>Количество кадров по штатному расписанию</t>
  </si>
  <si>
    <t>ед.</t>
  </si>
  <si>
    <t>Январь</t>
  </si>
  <si>
    <t>Февраль</t>
  </si>
  <si>
    <t>Март</t>
  </si>
  <si>
    <t>Май</t>
  </si>
  <si>
    <t>Сентябрь</t>
  </si>
  <si>
    <t>Ноябрь</t>
  </si>
  <si>
    <t>Декабрь</t>
  </si>
  <si>
    <t>Фактическая укомплектованность кадрами</t>
  </si>
  <si>
    <t xml:space="preserve">доля педагогических кадров с высшим  профессиональным образованием (процент; определяется как отношение количества педагогов с высшим образованием к общему числу педагогов). </t>
  </si>
  <si>
    <t>Общее число педагогов</t>
  </si>
  <si>
    <t>Количество педагогов с высшим образованием</t>
  </si>
  <si>
    <t>доля учащихся, окончивших начальное общее образование и перешедших на следующую ступень образования (процент; определяется как отношение количества обучающихся, окончивших начальное образование и перешедших на следующую ступень образования, к общему количеству обучающихся) (оценивается по итогам II квартала)</t>
  </si>
  <si>
    <t>Общее количество обучающихся (4 класса)</t>
  </si>
  <si>
    <t>Количество обучающихся, окончивших начальное образование и перешедших на следующую ступень образования</t>
  </si>
  <si>
    <t>Фактич.данные из КИАСУО на последнее число каждого месяца</t>
  </si>
  <si>
    <t>доля обучающихся, успешно выполнивших ГИА и получивших основное общее образование (процент; определяется как отношение количества сдавших ГИА к общему количеству сдающих) (оценивается по итогам II квартала)</t>
  </si>
  <si>
    <t>доля выпускников, выполнивших ЕГЭ (процент;  определяется как отношение количества выпускников, выполнивших ЕГЭ, к общему количеству выпускников (оценивается по итогам II квартала)</t>
  </si>
  <si>
    <t>Доля детей, осваивающих дополнительные образовательные программы в образовательном учреждении (процент; осваивающих дополнительные образовательные пронраммы к общему количеству детей)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</si>
  <si>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участие);</t>
  </si>
  <si>
    <t>Реализация основных общеобразовательных программ  основного общего образования</t>
  </si>
  <si>
    <t xml:space="preserve">X </t>
  </si>
  <si>
    <t>X</t>
  </si>
  <si>
    <t>доля обучающихся, успешно выполнивших ГИА и получивших основное общее образование (процент;определяется как отношение количества сдавших ГИА к общему количеству сдавших) (оценивается по итогам II квартала)</t>
  </si>
  <si>
    <t>Общее количество обучающихся (9 класса)</t>
  </si>
  <si>
    <t>Количество обучающихся, окончивших основное общее образование и продолживших обучение на следующей ступени обучения</t>
  </si>
  <si>
    <t xml:space="preserve">Среднесписочное количество детей </t>
  </si>
  <si>
    <t>Реализация основных общеобразовательных программ среднего общего образования</t>
  </si>
  <si>
    <t>доля выпускников, выполнивших ЕГЭ (процент; определяется как отношение количества выпускников, выполнивших ЕГЭ, к общему количеству выпускников (оценивается по итогам II квартала)</t>
  </si>
  <si>
    <t>Общее количество выпускников</t>
  </si>
  <si>
    <t>Количество выпускников, выполнивших ЕГЭ</t>
  </si>
  <si>
    <t>4</t>
  </si>
  <si>
    <t>Реализация дополнительных общеразвивающих программ</t>
  </si>
  <si>
    <t>Доля детей, осваивающих дополнительные образовательные программы в образовательном учреждении (процент; осваивающих дополнительные образовательные программы к общему количеству детей)</t>
  </si>
  <si>
    <t>Количество детей осваивающих дополнительные программы</t>
  </si>
  <si>
    <t>Общее количество детей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</si>
  <si>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</t>
  </si>
  <si>
    <t>Количество победителей</t>
  </si>
  <si>
    <t>Число детей принявших участие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</si>
  <si>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общему числу педагогов);</t>
  </si>
  <si>
    <t>ПДО и инструктора</t>
  </si>
  <si>
    <t>Реализация основных общеобразовательных программ основного общего образования</t>
  </si>
  <si>
    <t>№ реестровой записи</t>
  </si>
  <si>
    <r>
      <t xml:space="preserve">Реализация основных общеобразовательных программ начального общего образования </t>
    </r>
    <r>
      <rPr>
        <b/>
        <sz val="12"/>
        <color indexed="8"/>
        <rFont val="Times New Roman"/>
        <family val="1"/>
        <charset val="204"/>
      </rPr>
      <t>(не указано, дети-инвалиды, проходящие обучение по состоянию здоровья на дому)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</si>
  <si>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2"/>
        <color indexed="8"/>
        <rFont val="Times New Roman"/>
        <family val="1"/>
        <charset val="204"/>
      </rPr>
      <t>(не указано, не указано, не указано)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</si>
  <si>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2"/>
        <color indexed="8"/>
        <rFont val="Times New Roman"/>
        <family val="1"/>
        <charset val="204"/>
      </rPr>
      <t>(не указано, не указано, проходящие обучение по состоянию здоровья на дому)</t>
    </r>
  </si>
  <si>
    <r>
      <t>Реализация основных общеобразовательных программ  основного общего образования</t>
    </r>
    <r>
      <rPr>
        <b/>
        <sz val="12"/>
        <color indexed="8"/>
        <rFont val="Times New Roman"/>
        <family val="1"/>
        <charset val="204"/>
      </rPr>
      <t xml:space="preserve"> (образовательная программа, обеспечивающая углубленное изучение отдельных учебных предметов, предметных областей (профильное обучение), не указано, не указано)</t>
    </r>
  </si>
  <si>
    <r>
      <t xml:space="preserve">Реализация основных общеобразовательных программ  основного общего образования </t>
    </r>
    <r>
      <rPr>
        <b/>
        <sz val="12"/>
        <color indexed="8"/>
        <rFont val="Times New Roman"/>
        <family val="1"/>
        <charset val="204"/>
      </rPr>
      <t>(не указано, дети-инвалиды, проходящие обучение по состоянию здоровья на дому)</t>
    </r>
  </si>
  <si>
    <r>
      <t xml:space="preserve">Реализация основных общеобразовательных программ  основного общего образования </t>
    </r>
    <r>
      <rPr>
        <b/>
        <sz val="12"/>
        <color indexed="8"/>
        <rFont val="Times New Roman"/>
        <family val="1"/>
        <charset val="204"/>
      </rPr>
      <t>(не указано, не указано, не указано)</t>
    </r>
  </si>
  <si>
    <r>
      <t xml:space="preserve">Реализация основных общеобразовательных программ  основного общего образования </t>
    </r>
    <r>
      <rPr>
        <b/>
        <sz val="12"/>
        <color indexed="8"/>
        <rFont val="Times New Roman"/>
        <family val="1"/>
        <charset val="204"/>
      </rPr>
      <t>(не указано, не указано, проходящие обучение по состоянию здоровья на дому)</t>
    </r>
  </si>
  <si>
    <r>
      <t xml:space="preserve">Реализация основных общеобразовательных программ  основного общего образования </t>
    </r>
    <r>
      <rPr>
        <b/>
        <sz val="12"/>
        <color indexed="8"/>
        <rFont val="Times New Roman"/>
        <family val="1"/>
        <charset val="204"/>
      </rPr>
      <t>(Адаптированная образовательная программа, ОВЗ, не указано)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</si>
  <si>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12"/>
        <color indexed="8"/>
        <rFont val="Times New Roman"/>
        <family val="1"/>
        <charset val="204"/>
      </rPr>
      <t>(Адаптированная образовательная программа, ОВЗ, не указано)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</si>
  <si>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2"/>
        <color indexed="8"/>
        <rFont val="Times New Roman"/>
        <family val="1"/>
        <charset val="204"/>
      </rPr>
      <t>(образовательная программа, обеспечивающая углубленное изучение отдельных учебных предметов, предметных областей (профильное обучение), не указано, не указано)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</si>
  <si>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2"/>
        <color indexed="8"/>
        <rFont val="Times New Roman"/>
        <family val="1"/>
        <charset val="204"/>
      </rPr>
      <t>(не указано, дети-инвалиды, проходящие обучение по состоянию здоровья на дому)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</si>
  <si>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2"/>
        <color indexed="8"/>
        <rFont val="Times New Roman"/>
        <family val="1"/>
        <charset val="204"/>
      </rPr>
      <t>(Адаптированная образовательная программа, ОВЗ, не указано)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</si>
  <si>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2"/>
        <color indexed="8"/>
        <rFont val="Times New Roman"/>
        <family val="1"/>
        <charset val="204"/>
      </rPr>
      <t>(не указано, не указано, не указано)</t>
    </r>
  </si>
  <si>
    <r>
      <t xml:space="preserve">Реализация основных общеобразовательных программ среднего общего образования </t>
    </r>
    <r>
      <rPr>
        <b/>
        <sz val="12"/>
        <color indexed="8"/>
        <rFont val="Times New Roman"/>
        <family val="1"/>
        <charset val="204"/>
      </rPr>
      <t>(не указано, не указано, проходящие обучение по состоянию здоровья на дому)</t>
    </r>
  </si>
  <si>
    <r>
      <t xml:space="preserve">Реализация дополнительных общеразвивающих программ </t>
    </r>
    <r>
      <rPr>
        <b/>
        <sz val="12"/>
        <color indexed="8"/>
        <rFont val="Times New Roman"/>
        <family val="1"/>
        <charset val="204"/>
      </rPr>
      <t>(не указано, технической)</t>
    </r>
  </si>
  <si>
    <r>
      <t xml:space="preserve">Реализация дополнительных общеразвивающих программ </t>
    </r>
    <r>
      <rPr>
        <b/>
        <sz val="12"/>
        <color indexed="8"/>
        <rFont val="Times New Roman"/>
        <family val="1"/>
        <charset val="204"/>
      </rPr>
      <t>(не указано, естественнонаучной)</t>
    </r>
  </si>
  <si>
    <r>
      <t xml:space="preserve">Реализация дополнительных общеразвивающих программ </t>
    </r>
    <r>
      <rPr>
        <b/>
        <sz val="12"/>
        <color indexed="8"/>
        <rFont val="Times New Roman"/>
        <family val="1"/>
        <charset val="204"/>
      </rPr>
      <t>(не указано, физкультурно-спотривной)</t>
    </r>
  </si>
  <si>
    <r>
      <t xml:space="preserve">Реализация дополнительных общеразвивающих программ </t>
    </r>
    <r>
      <rPr>
        <b/>
        <sz val="12"/>
        <color indexed="8"/>
        <rFont val="Times New Roman"/>
        <family val="1"/>
        <charset val="204"/>
      </rPr>
      <t>(не указано, художественной)</t>
    </r>
  </si>
  <si>
    <r>
      <t xml:space="preserve">Реализация дополнительных общеразвивающих программ </t>
    </r>
    <r>
      <rPr>
        <b/>
        <sz val="12"/>
        <color indexed="8"/>
        <rFont val="Times New Roman"/>
        <family val="1"/>
        <charset val="204"/>
      </rPr>
      <t>(не указано, туристко-краеведческой)</t>
    </r>
  </si>
  <si>
    <r>
      <t xml:space="preserve">Реализация дополнительных общеразвивающих программ </t>
    </r>
    <r>
      <rPr>
        <b/>
        <sz val="12"/>
        <color indexed="8"/>
        <rFont val="Times New Roman"/>
        <family val="1"/>
        <charset val="204"/>
      </rPr>
      <t>(не указано, социально-педагогической)</t>
    </r>
  </si>
  <si>
    <r>
      <t xml:space="preserve">Реализация дополнительных общеразвивающих программ </t>
    </r>
    <r>
      <rPr>
        <b/>
        <sz val="12"/>
        <color indexed="8"/>
        <rFont val="Times New Roman"/>
        <family val="1"/>
        <charset val="204"/>
      </rPr>
      <t>(не указано, не указано)</t>
    </r>
  </si>
  <si>
    <t xml:space="preserve">Адаптированная образовательная программа </t>
  </si>
  <si>
    <t>Обучающиеся с ОВЗ</t>
  </si>
  <si>
    <t>Не указано</t>
  </si>
  <si>
    <t>Дети-инвалиды</t>
  </si>
  <si>
    <t>Проходящие обучение по состоянию здоровья на дому</t>
  </si>
  <si>
    <t>художественной</t>
  </si>
  <si>
    <t>план</t>
  </si>
  <si>
    <t>факт</t>
  </si>
  <si>
    <t>среднесписочное количество детей</t>
  </si>
  <si>
    <t>Количество часов на 1 учащегося</t>
  </si>
  <si>
    <t>Количество человеко-часов</t>
  </si>
  <si>
    <t>ОТЧЕТ</t>
  </si>
  <si>
    <t xml:space="preserve">о выполнении муниципального задания </t>
  </si>
  <si>
    <t>Коды</t>
  </si>
  <si>
    <t>Форма</t>
  </si>
  <si>
    <t>0506001</t>
  </si>
  <si>
    <t>Наименование муниципального учреждения</t>
  </si>
  <si>
    <t>по ОКУД</t>
  </si>
  <si>
    <t>Дата</t>
  </si>
  <si>
    <t>Виды деятельности муниципального учреждения</t>
  </si>
  <si>
    <t>По сводному реестру</t>
  </si>
  <si>
    <t>Образование среднее общее</t>
  </si>
  <si>
    <t>По ОКВЭД</t>
  </si>
  <si>
    <t>85.14</t>
  </si>
  <si>
    <t>Образование начальное общее</t>
  </si>
  <si>
    <t>85.12</t>
  </si>
  <si>
    <t>Образование основное общее</t>
  </si>
  <si>
    <t>85.13</t>
  </si>
  <si>
    <t>Образование дополнительное детей и взрослых</t>
  </si>
  <si>
    <t>85.41</t>
  </si>
  <si>
    <t xml:space="preserve">Вид муниципального учреждения </t>
  </si>
  <si>
    <t>Общеобразовательная организация</t>
  </si>
  <si>
    <t>(указывается вид муниципального учреждения базового (отраслевого) перечня)</t>
  </si>
  <si>
    <t>Периодичность</t>
  </si>
  <si>
    <t xml:space="preserve">(указывается в соответствии с периодичностью представления отчета о выполнении муниципального задания, установленной в муниципальном задании)
</t>
  </si>
  <si>
    <t>Часть 1. Сведения об оказываемых муниципальных услугах</t>
  </si>
  <si>
    <t>Раздел 1</t>
  </si>
  <si>
    <r>
      <rPr>
        <sz val="8"/>
        <color theme="1"/>
        <rFont val="Times New Roman"/>
        <family val="1"/>
        <charset val="204"/>
      </rPr>
      <t xml:space="preserve">1. Наименование муниципальной услуги </t>
    </r>
    <r>
      <rPr>
        <b/>
        <u/>
        <sz val="10"/>
        <color theme="1"/>
        <rFont val="Times New Roman"/>
        <family val="1"/>
        <charset val="204"/>
      </rPr>
      <t>Реализация основных общеобразовательных программ начального общего образования</t>
    </r>
  </si>
  <si>
    <t>Уникальный номер по базовому (отраслевому) перечню</t>
  </si>
  <si>
    <t>11.787.0</t>
  </si>
  <si>
    <r>
      <rPr>
        <sz val="8"/>
        <color theme="1"/>
        <rFont val="Times New Roman"/>
        <family val="1"/>
        <charset val="204"/>
      </rPr>
      <t xml:space="preserve">2. Категории потребителей муниципальной услуги  </t>
    </r>
    <r>
      <rPr>
        <b/>
        <u/>
        <sz val="10"/>
        <color theme="1"/>
        <rFont val="Times New Roman"/>
        <family val="1"/>
        <charset val="204"/>
      </rPr>
      <t>Физические лица</t>
    </r>
  </si>
  <si>
    <t xml:space="preserve">3.  Сведения  о фактическом достижении показателей, характеризующих объем и (или) качество муниципальной услуги: </t>
  </si>
  <si>
    <t>3.1.   Сведения   о  фактическом  достижении  показателей, 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</si>
  <si>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</si>
  <si>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</si>
  <si>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</si>
  <si>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</si>
  <si>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</si>
  <si>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</si>
  <si>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</si>
  <si>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</si>
  <si>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</si>
  <si>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</si>
  <si>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</si>
  <si>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</si>
  <si>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</si>
  <si>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</si>
  <si>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адаптированная образовательная программа</t>
  </si>
  <si>
    <t>обучающиеся с ограниченными возможностями здоровья (ОВЗ)</t>
  </si>
  <si>
    <t>не указано</t>
  </si>
  <si>
    <t>очная</t>
  </si>
  <si>
    <t xml:space="preserve">не указано </t>
  </si>
  <si>
    <t>дети-инвалиды</t>
  </si>
  <si>
    <t>проходящие обучение по состоянию здоровья на дому</t>
  </si>
  <si>
    <t>3.2.  Сведения 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</si>
  <si>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</si>
  <si>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Средний размер платы (цена, тариф)</t>
  </si>
  <si>
    <t>Раздел 2</t>
  </si>
  <si>
    <r>
      <rPr>
        <sz val="8"/>
        <color theme="1"/>
        <rFont val="Times New Roman"/>
        <family val="1"/>
        <charset val="204"/>
      </rPr>
      <t xml:space="preserve">1. Наименование муниципальной услуги </t>
    </r>
    <r>
      <rPr>
        <b/>
        <u/>
        <sz val="10"/>
        <color theme="1"/>
        <rFont val="Times New Roman"/>
        <family val="1"/>
        <charset val="204"/>
      </rPr>
      <t>Реализация основных общеобразовательных программ основного общего образования</t>
    </r>
  </si>
  <si>
    <t>11.791.0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</si>
  <si>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</si>
  <si>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Раздел 3</t>
  </si>
  <si>
    <r>
      <rPr>
        <sz val="8"/>
        <color theme="1"/>
        <rFont val="Times New Roman"/>
        <family val="1"/>
        <charset val="204"/>
      </rPr>
      <t xml:space="preserve">1. Наименование муниципальной услуги </t>
    </r>
    <r>
      <rPr>
        <b/>
        <u/>
        <sz val="10"/>
        <color theme="1"/>
        <rFont val="Times New Roman"/>
        <family val="1"/>
        <charset val="204"/>
      </rPr>
      <t>Реализация основных общеобразовательных программ среднего общего образования</t>
    </r>
  </si>
  <si>
    <t>11.794.0</t>
  </si>
  <si>
    <r>
      <rPr>
        <sz val="8"/>
        <color theme="1"/>
        <rFont val="Times New Roman"/>
        <family val="1"/>
        <charset val="204"/>
      </rPr>
      <t xml:space="preserve">1. Наименование муниципальной услуги </t>
    </r>
    <r>
      <rPr>
        <b/>
        <u/>
        <sz val="10"/>
        <color theme="1"/>
        <rFont val="Times New Roman"/>
        <family val="1"/>
        <charset val="204"/>
      </rPr>
      <t>Реализация дополнительных общеразвивающих программ</t>
    </r>
  </si>
  <si>
    <t>11.Г42.0</t>
  </si>
  <si>
    <t>технической</t>
  </si>
  <si>
    <t>естественнонаучной</t>
  </si>
  <si>
    <t>физкультурно-спортивной</t>
  </si>
  <si>
    <t>туристско-краеведческой</t>
  </si>
  <si>
    <t>cоциально-педагогической</t>
  </si>
  <si>
    <t>Руководитель            ______________  ____________  _____________________</t>
  </si>
  <si>
    <t>(уполномоченное лицо)     (должность)    (подпись)    (расшифровка подписи)</t>
  </si>
  <si>
    <t>чел.ч.</t>
  </si>
  <si>
    <t>человеко-час</t>
  </si>
  <si>
    <t xml:space="preserve">Число обучающихся </t>
  </si>
  <si>
    <t>средн</t>
  </si>
  <si>
    <t>Месяц</t>
  </si>
  <si>
    <t>Учащиеся</t>
  </si>
  <si>
    <t>1-4кл</t>
  </si>
  <si>
    <t>5-9кл</t>
  </si>
  <si>
    <t>10-11кл</t>
  </si>
  <si>
    <t>ДО</t>
  </si>
  <si>
    <t>Факт</t>
  </si>
  <si>
    <t>Откл.</t>
  </si>
  <si>
    <t>Окват ДО</t>
  </si>
  <si>
    <t>всего дет.без ДО</t>
  </si>
  <si>
    <t>Отклонение</t>
  </si>
  <si>
    <t>о выполнении муниципального задания на оказание (выполнение) общего образования по общеобразовательным программам за 2018 год</t>
  </si>
  <si>
    <t>801012О.99.0.БА82АА00001</t>
  </si>
  <si>
    <t>801012О.99.0.БА82АК24001</t>
  </si>
  <si>
    <t>801012О.99.0.БА82АЛ78001</t>
  </si>
  <si>
    <r>
      <t xml:space="preserve">34.788.0 Реализация адаптированных основных общеобразовательных программ начального общего образования </t>
    </r>
    <r>
      <rPr>
        <b/>
        <sz val="12"/>
        <color indexed="8"/>
        <rFont val="Times New Roman"/>
        <family val="1"/>
        <charset val="204"/>
      </rPr>
      <t>(010 не указано)</t>
    </r>
  </si>
  <si>
    <r>
      <t xml:space="preserve">34.788.0 Реализация адаптированных основных общеобразовательных программ начального общего образования </t>
    </r>
    <r>
      <rPr>
        <b/>
        <sz val="12"/>
        <color indexed="8"/>
        <rFont val="Times New Roman"/>
        <family val="1"/>
        <charset val="204"/>
      </rPr>
      <t>(не указано, 022 с нарушением опорно-двигательного аппарата)</t>
    </r>
  </si>
  <si>
    <r>
      <t xml:space="preserve">34.788.0 Реализация адаптированных основных общеобразовательных программ начального общего образования </t>
    </r>
    <r>
      <rPr>
        <b/>
        <sz val="12"/>
        <color indexed="8"/>
        <rFont val="Times New Roman"/>
        <family val="1"/>
        <charset val="204"/>
      </rPr>
      <t>(не указано, 023 с задержкой психического развития)</t>
    </r>
  </si>
  <si>
    <t>801012О.99.0.БА81АА00001</t>
  </si>
  <si>
    <t>801012О.99.0.БА81АЩ72001</t>
  </si>
  <si>
    <t>801012О.99.0.БА81АЭ92001</t>
  </si>
  <si>
    <t>801012О.99.0.БА81АЮ16001</t>
  </si>
  <si>
    <t>802111О.99.0.БА96АА00001</t>
  </si>
  <si>
    <t>802111О.99.0.БА96АП76001</t>
  </si>
  <si>
    <t>802111О.99.0.БА96АЭ33001</t>
  </si>
  <si>
    <t>802111О.99.0.БА96АЮ58001</t>
  </si>
  <si>
    <t>802111О.99.0.БА96АЮ83001</t>
  </si>
  <si>
    <t>802112О.99.0.ББ11АА00001</t>
  </si>
  <si>
    <t>802112О.99.0.ББ11АП76001</t>
  </si>
  <si>
    <t>802112О.99.0.ББ11АЭ33001</t>
  </si>
  <si>
    <t>802112О.99.0.ББ11АЮ58001</t>
  </si>
  <si>
    <t>802112О.99.0.ББ11АЮ83001</t>
  </si>
  <si>
    <t>804200О.99.0.ББ52АЕ04000</t>
  </si>
  <si>
    <t>804200О.99.0.ББ52АЕ28000</t>
  </si>
  <si>
    <t>804200О.99.0.ББ52АЕ52000</t>
  </si>
  <si>
    <t>804200О.99.0.ББ52АЕ76000</t>
  </si>
  <si>
    <t>804200О.99.0.ББ52АЖ00000</t>
  </si>
  <si>
    <t>804200О.99.0.ББ52АЖ24000</t>
  </si>
  <si>
    <t>804200О.99.0.ББ52АЖ48000</t>
  </si>
  <si>
    <r>
      <rPr>
        <sz val="8"/>
        <color theme="1"/>
        <rFont val="Times New Roman"/>
        <family val="1"/>
        <charset val="204"/>
      </rPr>
      <t xml:space="preserve">1. Наименование муниципальной услуги </t>
    </r>
    <r>
      <rPr>
        <b/>
        <u/>
        <sz val="10"/>
        <color theme="1"/>
        <rFont val="Times New Roman"/>
        <family val="1"/>
        <charset val="204"/>
      </rPr>
      <t>Реализация адаптированных основных общеобразовательных программ начального общего образования</t>
    </r>
  </si>
  <si>
    <t>Адаптированная образовательная программа</t>
  </si>
  <si>
    <t>Обучающиеся с ограниченными возможностями здоровья</t>
  </si>
  <si>
    <t>социально-педагогической</t>
  </si>
  <si>
    <t>годовая</t>
  </si>
  <si>
    <t>на 2018 год и плановый период 2018 - 2019 годов</t>
  </si>
  <si>
    <t>нарушением опорно-двигательного аппарата</t>
  </si>
  <si>
    <t>с нарушением психического развития</t>
  </si>
  <si>
    <t>МБОУ СШ № 121</t>
  </si>
  <si>
    <t>Муниципальное бюджетное общеобразовательное учреждение "Средняя школа № 121"</t>
  </si>
  <si>
    <t>МБОУ СШ № 121(4 квартал 2018г.)</t>
  </si>
  <si>
    <t>МЗ выполненов целом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</si>
</sst>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#,##0.0_ ;\-#,##0.0\ "/>
    <numFmt numFmtId="167" formatCode="#,##0_ ;\-#,##0\ "/>
    <numFmt numFmtId="168" formatCode="000000"/>
    <numFmt numFmtId="169" formatCode="#,##0.00_ ;\-#,##0.00\ 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Courier New"/>
      <family val="3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8">
    <xf numFmtId="0" fontId="0" fillId="0" borderId="0" xfId="0"/>
    <xf numFmtId="1" fontId="6" fillId="2" borderId="18" xfId="0" applyNumberFormat="1" applyFont="1" applyFill="1" applyBorder="1" applyAlignment="1">
      <alignment horizontal="center" wrapText="1"/>
    </xf>
    <xf numFmtId="49" fontId="13" fillId="2" borderId="17" xfId="0" applyNumberFormat="1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vertical="top" wrapText="1"/>
    </xf>
    <xf numFmtId="1" fontId="12" fillId="3" borderId="17" xfId="1" applyNumberFormat="1" applyFont="1" applyFill="1" applyBorder="1" applyAlignment="1">
      <alignment horizontal="center" vertical="center" wrapText="1"/>
    </xf>
    <xf numFmtId="166" fontId="12" fillId="3" borderId="17" xfId="1" applyNumberFormat="1" applyFont="1" applyFill="1" applyBorder="1" applyAlignment="1">
      <alignment horizontal="right" vertical="center" wrapText="1"/>
    </xf>
    <xf numFmtId="1" fontId="12" fillId="2" borderId="17" xfId="1" applyNumberFormat="1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right" vertical="top" wrapText="1"/>
    </xf>
    <xf numFmtId="167" fontId="12" fillId="2" borderId="17" xfId="1" applyNumberFormat="1" applyFont="1" applyFill="1" applyBorder="1" applyAlignment="1">
      <alignment horizontal="right" vertical="center" wrapText="1"/>
    </xf>
    <xf numFmtId="167" fontId="13" fillId="2" borderId="17" xfId="0" applyNumberFormat="1" applyFont="1" applyFill="1" applyBorder="1" applyAlignment="1">
      <alignment horizontal="right" vertical="top" wrapText="1"/>
    </xf>
    <xf numFmtId="49" fontId="12" fillId="4" borderId="17" xfId="0" applyNumberFormat="1" applyFont="1" applyFill="1" applyBorder="1" applyAlignment="1">
      <alignment vertical="top" wrapText="1"/>
    </xf>
    <xf numFmtId="164" fontId="12" fillId="4" borderId="17" xfId="1" applyNumberFormat="1" applyFont="1" applyFill="1" applyBorder="1" applyAlignment="1">
      <alignment horizontal="center" vertical="center" wrapText="1"/>
    </xf>
    <xf numFmtId="166" fontId="12" fillId="4" borderId="17" xfId="1" applyNumberFormat="1" applyFont="1" applyFill="1" applyBorder="1" applyAlignment="1">
      <alignment horizontal="right" vertical="center" wrapText="1"/>
    </xf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2" fillId="5" borderId="0" xfId="0" applyFont="1" applyFill="1" applyBorder="1"/>
    <xf numFmtId="0" fontId="2" fillId="5" borderId="0" xfId="0" applyFont="1" applyFill="1"/>
    <xf numFmtId="49" fontId="2" fillId="5" borderId="0" xfId="0" applyNumberFormat="1" applyFont="1" applyFill="1" applyBorder="1" applyAlignment="1">
      <alignment vertical="top"/>
    </xf>
    <xf numFmtId="0" fontId="2" fillId="5" borderId="0" xfId="0" applyFont="1" applyFill="1" applyBorder="1" applyAlignment="1">
      <alignment horizontal="left" vertical="top"/>
    </xf>
    <xf numFmtId="49" fontId="2" fillId="5" borderId="0" xfId="0" applyNumberFormat="1" applyFont="1" applyFill="1" applyAlignment="1">
      <alignment vertical="top"/>
    </xf>
    <xf numFmtId="1" fontId="2" fillId="5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/>
    <xf numFmtId="0" fontId="2" fillId="5" borderId="17" xfId="0" applyFont="1" applyFill="1" applyBorder="1"/>
    <xf numFmtId="49" fontId="2" fillId="5" borderId="4" xfId="0" applyNumberFormat="1" applyFont="1" applyFill="1" applyBorder="1" applyAlignment="1">
      <alignment vertical="top"/>
    </xf>
    <xf numFmtId="49" fontId="2" fillId="5" borderId="2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top"/>
    </xf>
    <xf numFmtId="49" fontId="2" fillId="5" borderId="9" xfId="0" applyNumberFormat="1" applyFont="1" applyFill="1" applyBorder="1" applyAlignment="1">
      <alignment horizontal="center" vertical="top"/>
    </xf>
    <xf numFmtId="49" fontId="2" fillId="5" borderId="26" xfId="0" applyNumberFormat="1" applyFont="1" applyFill="1" applyBorder="1" applyAlignment="1">
      <alignment horizontal="center" vertical="top"/>
    </xf>
    <xf numFmtId="1" fontId="2" fillId="5" borderId="9" xfId="0" applyNumberFormat="1" applyFont="1" applyFill="1" applyBorder="1" applyAlignment="1">
      <alignment horizontal="center"/>
    </xf>
    <xf numFmtId="1" fontId="2" fillId="5" borderId="9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164" fontId="2" fillId="5" borderId="27" xfId="0" applyNumberFormat="1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justify" vertical="top"/>
    </xf>
    <xf numFmtId="1" fontId="11" fillId="5" borderId="12" xfId="1" applyNumberFormat="1" applyFont="1" applyFill="1" applyBorder="1" applyAlignment="1">
      <alignment horizontal="center" vertical="center" wrapText="1"/>
    </xf>
    <xf numFmtId="164" fontId="11" fillId="5" borderId="12" xfId="1" applyNumberFormat="1" applyFont="1" applyFill="1" applyBorder="1" applyAlignment="1">
      <alignment horizontal="center" vertical="center" wrapText="1"/>
    </xf>
    <xf numFmtId="1" fontId="11" fillId="5" borderId="18" xfId="0" applyNumberFormat="1" applyFont="1" applyFill="1" applyBorder="1" applyAlignment="1">
      <alignment horizontal="center" wrapText="1"/>
    </xf>
    <xf numFmtId="49" fontId="11" fillId="5" borderId="16" xfId="0" applyNumberFormat="1" applyFont="1" applyFill="1" applyBorder="1" applyAlignment="1">
      <alignment horizontal="justify" vertical="top"/>
    </xf>
    <xf numFmtId="164" fontId="11" fillId="2" borderId="17" xfId="1" applyNumberFormat="1" applyFont="1" applyFill="1" applyBorder="1" applyAlignment="1">
      <alignment horizontal="center" vertical="center" wrapText="1"/>
    </xf>
    <xf numFmtId="168" fontId="11" fillId="5" borderId="16" xfId="0" applyNumberFormat="1" applyFont="1" applyFill="1" applyBorder="1" applyAlignment="1">
      <alignment horizontal="justify" vertical="top"/>
    </xf>
    <xf numFmtId="1" fontId="11" fillId="5" borderId="17" xfId="0" applyNumberFormat="1" applyFont="1" applyFill="1" applyBorder="1" applyAlignment="1">
      <alignment horizontal="center" vertical="center" wrapText="1"/>
    </xf>
    <xf numFmtId="165" fontId="11" fillId="5" borderId="17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top"/>
    </xf>
    <xf numFmtId="49" fontId="17" fillId="5" borderId="30" xfId="0" applyNumberFormat="1" applyFont="1" applyFill="1" applyBorder="1" applyAlignment="1">
      <alignment vertical="top" wrapText="1"/>
    </xf>
    <xf numFmtId="1" fontId="11" fillId="5" borderId="30" xfId="0" applyNumberFormat="1" applyFont="1" applyFill="1" applyBorder="1" applyAlignment="1">
      <alignment horizontal="center" vertical="top" wrapText="1"/>
    </xf>
    <xf numFmtId="2" fontId="11" fillId="5" borderId="31" xfId="0" applyNumberFormat="1" applyFont="1" applyFill="1" applyBorder="1" applyAlignment="1">
      <alignment horizontal="center" vertical="top" wrapText="1"/>
    </xf>
    <xf numFmtId="1" fontId="11" fillId="5" borderId="1" xfId="0" applyNumberFormat="1" applyFont="1" applyFill="1" applyBorder="1" applyAlignment="1">
      <alignment horizontal="center" vertical="center" wrapText="1"/>
    </xf>
    <xf numFmtId="164" fontId="2" fillId="5" borderId="32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/>
    <xf numFmtId="0" fontId="2" fillId="5" borderId="4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17" xfId="0" applyFont="1" applyFill="1" applyBorder="1" applyAlignment="1">
      <alignment wrapText="1"/>
    </xf>
    <xf numFmtId="49" fontId="6" fillId="2" borderId="18" xfId="0" applyNumberFormat="1" applyFont="1" applyFill="1" applyBorder="1" applyAlignment="1">
      <alignment horizontal="center" vertical="top" wrapText="1"/>
    </xf>
    <xf numFmtId="49" fontId="12" fillId="3" borderId="17" xfId="0" applyNumberFormat="1" applyFont="1" applyFill="1" applyBorder="1" applyAlignment="1">
      <alignment horizontal="justify" vertical="top" wrapText="1"/>
    </xf>
    <xf numFmtId="2" fontId="12" fillId="2" borderId="17" xfId="0" applyNumberFormat="1" applyFont="1" applyFill="1" applyBorder="1" applyAlignment="1">
      <alignment horizontal="left" vertical="top" wrapText="1" indent="5"/>
    </xf>
    <xf numFmtId="169" fontId="9" fillId="2" borderId="17" xfId="1" applyNumberFormat="1" applyFont="1" applyFill="1" applyBorder="1" applyAlignment="1">
      <alignment horizontal="right" vertical="center" wrapText="1"/>
    </xf>
    <xf numFmtId="2" fontId="12" fillId="3" borderId="17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165" fontId="11" fillId="5" borderId="12" xfId="1" applyNumberFormat="1" applyFont="1" applyFill="1" applyBorder="1" applyAlignment="1">
      <alignment horizontal="center" vertical="center" wrapText="1"/>
    </xf>
    <xf numFmtId="165" fontId="11" fillId="5" borderId="17" xfId="1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wrapText="1"/>
    </xf>
    <xf numFmtId="0" fontId="16" fillId="3" borderId="17" xfId="0" applyFont="1" applyFill="1" applyBorder="1"/>
    <xf numFmtId="164" fontId="11" fillId="6" borderId="17" xfId="1" applyNumberFormat="1" applyFont="1" applyFill="1" applyBorder="1" applyAlignment="1" applyProtection="1">
      <alignment horizontal="center" wrapText="1"/>
    </xf>
    <xf numFmtId="2" fontId="11" fillId="6" borderId="17" xfId="1" applyNumberFormat="1" applyFont="1" applyFill="1" applyBorder="1" applyAlignment="1" applyProtection="1">
      <alignment horizontal="center" vertical="center" wrapText="1"/>
    </xf>
    <xf numFmtId="49" fontId="2" fillId="3" borderId="17" xfId="0" applyNumberFormat="1" applyFont="1" applyFill="1" applyBorder="1" applyAlignment="1">
      <alignment vertical="top" wrapText="1"/>
    </xf>
    <xf numFmtId="0" fontId="16" fillId="7" borderId="17" xfId="0" applyFont="1" applyFill="1" applyBorder="1" applyAlignment="1">
      <alignment wrapText="1"/>
    </xf>
    <xf numFmtId="0" fontId="4" fillId="7" borderId="17" xfId="0" applyFont="1" applyFill="1" applyBorder="1" applyAlignment="1">
      <alignment vertical="top" wrapText="1"/>
    </xf>
    <xf numFmtId="0" fontId="16" fillId="7" borderId="17" xfId="0" applyFont="1" applyFill="1" applyBorder="1"/>
    <xf numFmtId="164" fontId="11" fillId="8" borderId="17" xfId="1" applyNumberFormat="1" applyFont="1" applyFill="1" applyBorder="1" applyAlignment="1" applyProtection="1">
      <alignment horizontal="center" wrapText="1"/>
    </xf>
    <xf numFmtId="2" fontId="11" fillId="8" borderId="17" xfId="1" applyNumberFormat="1" applyFont="1" applyFill="1" applyBorder="1" applyAlignment="1" applyProtection="1">
      <alignment horizontal="center" vertical="center" wrapText="1"/>
    </xf>
    <xf numFmtId="49" fontId="2" fillId="7" borderId="17" xfId="0" applyNumberFormat="1" applyFont="1" applyFill="1" applyBorder="1" applyAlignment="1">
      <alignment vertical="top" wrapText="1"/>
    </xf>
    <xf numFmtId="0" fontId="16" fillId="9" borderId="17" xfId="0" applyFont="1" applyFill="1" applyBorder="1" applyAlignment="1">
      <alignment wrapText="1"/>
    </xf>
    <xf numFmtId="0" fontId="4" fillId="9" borderId="17" xfId="0" applyFont="1" applyFill="1" applyBorder="1" applyAlignment="1">
      <alignment vertical="top" wrapText="1"/>
    </xf>
    <xf numFmtId="0" fontId="16" fillId="9" borderId="17" xfId="0" applyFont="1" applyFill="1" applyBorder="1"/>
    <xf numFmtId="164" fontId="11" fillId="10" borderId="17" xfId="1" applyNumberFormat="1" applyFont="1" applyFill="1" applyBorder="1" applyAlignment="1" applyProtection="1">
      <alignment horizontal="center" wrapText="1"/>
    </xf>
    <xf numFmtId="2" fontId="11" fillId="10" borderId="17" xfId="1" applyNumberFormat="1" applyFont="1" applyFill="1" applyBorder="1" applyAlignment="1" applyProtection="1">
      <alignment horizontal="center" vertical="center" wrapText="1"/>
    </xf>
    <xf numFmtId="49" fontId="2" fillId="9" borderId="17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wrapText="1"/>
    </xf>
    <xf numFmtId="49" fontId="5" fillId="2" borderId="17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164" fontId="11" fillId="2" borderId="12" xfId="1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1" fontId="11" fillId="2" borderId="18" xfId="1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top" wrapText="1"/>
    </xf>
    <xf numFmtId="49" fontId="17" fillId="0" borderId="30" xfId="0" applyNumberFormat="1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1" fontId="2" fillId="5" borderId="30" xfId="0" applyNumberFormat="1" applyFont="1" applyFill="1" applyBorder="1" applyAlignment="1">
      <alignment horizontal="center" wrapText="1"/>
    </xf>
    <xf numFmtId="49" fontId="13" fillId="2" borderId="39" xfId="0" applyNumberFormat="1" applyFont="1" applyFill="1" applyBorder="1" applyAlignment="1">
      <alignment vertical="top" wrapText="1"/>
    </xf>
    <xf numFmtId="49" fontId="13" fillId="2" borderId="12" xfId="0" applyNumberFormat="1" applyFont="1" applyFill="1" applyBorder="1" applyAlignment="1">
      <alignment vertical="top" wrapText="1"/>
    </xf>
    <xf numFmtId="2" fontId="12" fillId="2" borderId="14" xfId="0" applyNumberFormat="1" applyFont="1" applyFill="1" applyBorder="1" applyAlignment="1">
      <alignment horizontal="left" vertical="top" wrapText="1" indent="5"/>
    </xf>
    <xf numFmtId="167" fontId="12" fillId="2" borderId="40" xfId="1" applyNumberFormat="1" applyFont="1" applyFill="1" applyBorder="1" applyAlignment="1">
      <alignment horizontal="right" vertical="center" wrapText="1"/>
    </xf>
    <xf numFmtId="49" fontId="12" fillId="3" borderId="14" xfId="0" applyNumberFormat="1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wrapText="1"/>
    </xf>
    <xf numFmtId="49" fontId="5" fillId="2" borderId="17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1" fontId="11" fillId="5" borderId="35" xfId="1" applyNumberFormat="1" applyFont="1" applyFill="1" applyBorder="1" applyAlignment="1">
      <alignment horizontal="center" vertical="center" wrapText="1"/>
    </xf>
    <xf numFmtId="1" fontId="11" fillId="5" borderId="39" xfId="0" applyNumberFormat="1" applyFont="1" applyFill="1" applyBorder="1" applyAlignment="1">
      <alignment horizontal="center" wrapText="1"/>
    </xf>
    <xf numFmtId="164" fontId="11" fillId="2" borderId="35" xfId="1" applyNumberFormat="1" applyFont="1" applyFill="1" applyBorder="1" applyAlignment="1">
      <alignment horizontal="center" vertical="center" wrapText="1"/>
    </xf>
    <xf numFmtId="1" fontId="11" fillId="5" borderId="14" xfId="0" applyNumberFormat="1" applyFont="1" applyFill="1" applyBorder="1" applyAlignment="1">
      <alignment horizontal="center" wrapText="1"/>
    </xf>
    <xf numFmtId="1" fontId="11" fillId="2" borderId="33" xfId="1" applyNumberFormat="1" applyFont="1" applyFill="1" applyBorder="1" applyAlignment="1">
      <alignment horizontal="center" vertical="center" wrapText="1"/>
    </xf>
    <xf numFmtId="1" fontId="11" fillId="5" borderId="41" xfId="0" applyNumberFormat="1" applyFont="1" applyFill="1" applyBorder="1" applyAlignment="1">
      <alignment horizontal="center"/>
    </xf>
    <xf numFmtId="49" fontId="20" fillId="0" borderId="30" xfId="0" applyNumberFormat="1" applyFont="1" applyBorder="1" applyAlignment="1">
      <alignment vertical="top" wrapText="1"/>
    </xf>
    <xf numFmtId="1" fontId="2" fillId="0" borderId="31" xfId="0" applyNumberFormat="1" applyFont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49" fontId="9" fillId="3" borderId="14" xfId="0" applyNumberFormat="1" applyFont="1" applyFill="1" applyBorder="1" applyAlignment="1">
      <alignment vertical="top" wrapText="1"/>
    </xf>
    <xf numFmtId="165" fontId="11" fillId="5" borderId="18" xfId="1" applyNumberFormat="1" applyFont="1" applyFill="1" applyBorder="1" applyAlignment="1">
      <alignment horizontal="center" vertical="center" wrapText="1"/>
    </xf>
    <xf numFmtId="49" fontId="13" fillId="2" borderId="42" xfId="0" applyNumberFormat="1" applyFont="1" applyFill="1" applyBorder="1" applyAlignment="1">
      <alignment vertical="top" wrapText="1"/>
    </xf>
    <xf numFmtId="49" fontId="13" fillId="2" borderId="43" xfId="0" applyNumberFormat="1" applyFont="1" applyFill="1" applyBorder="1" applyAlignment="1">
      <alignment vertical="top" wrapText="1"/>
    </xf>
    <xf numFmtId="167" fontId="9" fillId="2" borderId="17" xfId="1" applyNumberFormat="1" applyFont="1" applyFill="1" applyBorder="1" applyAlignment="1">
      <alignment horizontal="right" vertical="center" wrapText="1"/>
    </xf>
    <xf numFmtId="164" fontId="2" fillId="5" borderId="44" xfId="0" applyNumberFormat="1" applyFont="1" applyFill="1" applyBorder="1" applyAlignment="1"/>
    <xf numFmtId="164" fontId="11" fillId="5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49" fontId="2" fillId="5" borderId="0" xfId="0" applyNumberFormat="1" applyFont="1" applyFill="1" applyBorder="1" applyAlignment="1">
      <alignment horizontal="left" vertical="top"/>
    </xf>
    <xf numFmtId="49" fontId="2" fillId="5" borderId="0" xfId="0" applyNumberFormat="1" applyFont="1" applyFill="1" applyAlignment="1">
      <alignment horizontal="left" vertical="top"/>
    </xf>
    <xf numFmtId="1" fontId="2" fillId="5" borderId="0" xfId="0" applyNumberFormat="1" applyFont="1" applyFill="1" applyAlignment="1">
      <alignment horizontal="left"/>
    </xf>
    <xf numFmtId="2" fontId="2" fillId="5" borderId="0" xfId="0" applyNumberFormat="1" applyFont="1" applyFill="1" applyAlignment="1">
      <alignment horizontal="left"/>
    </xf>
    <xf numFmtId="164" fontId="2" fillId="5" borderId="0" xfId="0" applyNumberFormat="1" applyFont="1" applyFill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164" fontId="2" fillId="5" borderId="0" xfId="0" applyNumberFormat="1" applyFont="1" applyFill="1" applyBorder="1" applyAlignment="1">
      <alignment horizontal="left" vertical="center"/>
    </xf>
    <xf numFmtId="164" fontId="2" fillId="5" borderId="0" xfId="0" applyNumberFormat="1" applyFont="1" applyFill="1" applyAlignment="1">
      <alignment horizontal="left"/>
    </xf>
    <xf numFmtId="49" fontId="2" fillId="5" borderId="17" xfId="0" applyNumberFormat="1" applyFont="1" applyFill="1" applyBorder="1" applyAlignment="1">
      <alignment vertical="top"/>
    </xf>
    <xf numFmtId="0" fontId="3" fillId="5" borderId="1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49" fontId="2" fillId="5" borderId="17" xfId="0" applyNumberFormat="1" applyFont="1" applyFill="1" applyBorder="1" applyAlignment="1">
      <alignment horizontal="center" vertical="top"/>
    </xf>
    <xf numFmtId="1" fontId="2" fillId="5" borderId="17" xfId="0" applyNumberFormat="1" applyFont="1" applyFill="1" applyBorder="1" applyAlignment="1">
      <alignment horizontal="center"/>
    </xf>
    <xf numFmtId="1" fontId="2" fillId="5" borderId="17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164" fontId="2" fillId="5" borderId="17" xfId="0" applyNumberFormat="1" applyFont="1" applyFill="1" applyBorder="1" applyAlignment="1">
      <alignment horizontal="center" vertical="center" wrapText="1"/>
    </xf>
    <xf numFmtId="164" fontId="11" fillId="5" borderId="17" xfId="1" applyNumberFormat="1" applyFont="1" applyFill="1" applyBorder="1" applyAlignment="1">
      <alignment horizontal="center" vertical="center" wrapText="1"/>
    </xf>
    <xf numFmtId="1" fontId="11" fillId="5" borderId="17" xfId="0" applyNumberFormat="1" applyFont="1" applyFill="1" applyBorder="1" applyAlignment="1">
      <alignment horizontal="center" wrapText="1"/>
    </xf>
    <xf numFmtId="1" fontId="11" fillId="5" borderId="17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left" vertical="top"/>
    </xf>
    <xf numFmtId="49" fontId="20" fillId="0" borderId="17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164" fontId="2" fillId="5" borderId="17" xfId="0" applyNumberFormat="1" applyFont="1" applyFill="1" applyBorder="1" applyAlignment="1"/>
    <xf numFmtId="1" fontId="2" fillId="0" borderId="17" xfId="0" applyNumberFormat="1" applyFont="1" applyBorder="1" applyAlignment="1">
      <alignment horizontal="center" wrapText="1"/>
    </xf>
    <xf numFmtId="169" fontId="12" fillId="2" borderId="17" xfId="1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15" fillId="0" borderId="17" xfId="0" applyNumberFormat="1" applyFont="1" applyBorder="1" applyAlignment="1">
      <alignment horizontal="center" wrapText="1"/>
    </xf>
    <xf numFmtId="4" fontId="23" fillId="0" borderId="0" xfId="0" applyNumberFormat="1" applyFont="1" applyAlignment="1">
      <alignment wrapText="1"/>
    </xf>
    <xf numFmtId="49" fontId="15" fillId="0" borderId="12" xfId="0" applyNumberFormat="1" applyFont="1" applyBorder="1" applyAlignment="1">
      <alignment horizontal="center" wrapText="1"/>
    </xf>
    <xf numFmtId="4" fontId="15" fillId="0" borderId="17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23" fillId="0" borderId="0" xfId="0" applyNumberFormat="1" applyFont="1" applyAlignment="1">
      <alignment horizontal="left" wrapText="1"/>
    </xf>
    <xf numFmtId="4" fontId="21" fillId="0" borderId="0" xfId="0" applyNumberFormat="1" applyFont="1" applyBorder="1" applyAlignment="1">
      <alignment wrapText="1"/>
    </xf>
    <xf numFmtId="4" fontId="21" fillId="0" borderId="17" xfId="0" applyNumberFormat="1" applyFont="1" applyBorder="1" applyAlignment="1">
      <alignment wrapText="1"/>
    </xf>
    <xf numFmtId="4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wrapText="1"/>
    </xf>
    <xf numFmtId="4" fontId="25" fillId="0" borderId="0" xfId="0" applyNumberFormat="1" applyFont="1" applyBorder="1" applyAlignment="1">
      <alignment wrapText="1"/>
    </xf>
    <xf numFmtId="49" fontId="21" fillId="0" borderId="17" xfId="0" applyNumberFormat="1" applyFont="1" applyBorder="1" applyAlignment="1">
      <alignment wrapText="1"/>
    </xf>
    <xf numFmtId="4" fontId="27" fillId="0" borderId="17" xfId="0" applyNumberFormat="1" applyFont="1" applyBorder="1" applyAlignment="1">
      <alignment wrapText="1"/>
    </xf>
    <xf numFmtId="4" fontId="28" fillId="0" borderId="17" xfId="0" applyNumberFormat="1" applyFont="1" applyBorder="1" applyAlignment="1">
      <alignment wrapText="1"/>
    </xf>
    <xf numFmtId="4" fontId="21" fillId="0" borderId="17" xfId="0" applyNumberFormat="1" applyFont="1" applyBorder="1" applyAlignment="1">
      <alignment horizontal="center" wrapText="1"/>
    </xf>
    <xf numFmtId="0" fontId="0" fillId="0" borderId="17" xfId="0" applyBorder="1"/>
    <xf numFmtId="164" fontId="0" fillId="0" borderId="17" xfId="0" applyNumberFormat="1" applyBorder="1" applyAlignment="1">
      <alignment wrapText="1"/>
    </xf>
    <xf numFmtId="1" fontId="0" fillId="0" borderId="17" xfId="0" applyNumberFormat="1" applyBorder="1" applyAlignment="1">
      <alignment wrapText="1"/>
    </xf>
    <xf numFmtId="164" fontId="0" fillId="0" borderId="17" xfId="0" applyNumberFormat="1" applyBorder="1"/>
    <xf numFmtId="1" fontId="0" fillId="0" borderId="17" xfId="0" applyNumberFormat="1" applyBorder="1"/>
    <xf numFmtId="0" fontId="0" fillId="3" borderId="17" xfId="0" applyFill="1" applyBorder="1"/>
    <xf numFmtId="1" fontId="0" fillId="3" borderId="17" xfId="0" applyNumberFormat="1" applyFill="1" applyBorder="1"/>
    <xf numFmtId="0" fontId="0" fillId="11" borderId="17" xfId="0" applyFill="1" applyBorder="1"/>
    <xf numFmtId="1" fontId="0" fillId="11" borderId="17" xfId="0" applyNumberFormat="1" applyFill="1" applyBorder="1"/>
    <xf numFmtId="0" fontId="0" fillId="9" borderId="17" xfId="0" applyFill="1" applyBorder="1"/>
    <xf numFmtId="1" fontId="0" fillId="9" borderId="17" xfId="0" applyNumberFormat="1" applyFill="1" applyBorder="1"/>
    <xf numFmtId="169" fontId="12" fillId="4" borderId="17" xfId="1" applyNumberFormat="1" applyFont="1" applyFill="1" applyBorder="1" applyAlignment="1">
      <alignment horizontal="right" vertical="center" wrapText="1"/>
    </xf>
    <xf numFmtId="4" fontId="11" fillId="5" borderId="30" xfId="0" applyNumberFormat="1" applyFont="1" applyFill="1" applyBorder="1" applyAlignment="1">
      <alignment horizontal="center" vertical="center" wrapText="1"/>
    </xf>
    <xf numFmtId="4" fontId="11" fillId="5" borderId="31" xfId="0" applyNumberFormat="1" applyFont="1" applyFill="1" applyBorder="1" applyAlignment="1">
      <alignment horizontal="center" vertical="center" wrapText="1"/>
    </xf>
    <xf numFmtId="4" fontId="11" fillId="5" borderId="17" xfId="0" applyNumberFormat="1" applyFont="1" applyFill="1" applyBorder="1" applyAlignment="1">
      <alignment horizontal="center" vertical="center" wrapText="1"/>
    </xf>
    <xf numFmtId="4" fontId="11" fillId="3" borderId="17" xfId="1" applyNumberFormat="1" applyFont="1" applyFill="1" applyBorder="1" applyAlignment="1">
      <alignment horizontal="center" wrapText="1"/>
    </xf>
    <xf numFmtId="4" fontId="2" fillId="3" borderId="17" xfId="0" applyNumberFormat="1" applyFont="1" applyFill="1" applyBorder="1" applyAlignment="1">
      <alignment horizontal="center" wrapText="1"/>
    </xf>
    <xf numFmtId="4" fontId="11" fillId="7" borderId="17" xfId="1" applyNumberFormat="1" applyFont="1" applyFill="1" applyBorder="1" applyAlignment="1">
      <alignment horizontal="center" wrapText="1"/>
    </xf>
    <xf numFmtId="4" fontId="2" fillId="7" borderId="17" xfId="0" applyNumberFormat="1" applyFont="1" applyFill="1" applyBorder="1" applyAlignment="1">
      <alignment horizontal="center" wrapText="1"/>
    </xf>
    <xf numFmtId="4" fontId="11" fillId="9" borderId="17" xfId="1" applyNumberFormat="1" applyFont="1" applyFill="1" applyBorder="1" applyAlignment="1">
      <alignment horizontal="center" wrapText="1"/>
    </xf>
    <xf numFmtId="4" fontId="2" fillId="9" borderId="17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wrapText="1"/>
    </xf>
    <xf numFmtId="49" fontId="5" fillId="2" borderId="17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49" fontId="2" fillId="5" borderId="17" xfId="0" applyNumberFormat="1" applyFont="1" applyFill="1" applyBorder="1" applyAlignment="1">
      <alignment horizontal="center" vertical="top"/>
    </xf>
    <xf numFmtId="0" fontId="2" fillId="5" borderId="17" xfId="0" applyFont="1" applyFill="1" applyBorder="1" applyAlignment="1">
      <alignment horizontal="center" vertical="center" wrapText="1"/>
    </xf>
    <xf numFmtId="164" fontId="2" fillId="5" borderId="1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wrapText="1"/>
    </xf>
    <xf numFmtId="49" fontId="5" fillId="2" borderId="17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49" fontId="2" fillId="5" borderId="17" xfId="0" applyNumberFormat="1" applyFont="1" applyFill="1" applyBorder="1" applyAlignment="1">
      <alignment horizontal="center" vertical="top"/>
    </xf>
    <xf numFmtId="0" fontId="2" fillId="5" borderId="17" xfId="0" applyFont="1" applyFill="1" applyBorder="1" applyAlignment="1">
      <alignment horizontal="center" vertical="center" wrapText="1"/>
    </xf>
    <xf numFmtId="164" fontId="2" fillId="5" borderId="17" xfId="0" applyNumberFormat="1" applyFont="1" applyFill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4" fontId="11" fillId="5" borderId="17" xfId="1" applyNumberFormat="1" applyFont="1" applyFill="1" applyBorder="1" applyAlignment="1">
      <alignment horizontal="center" vertical="center" wrapText="1"/>
    </xf>
    <xf numFmtId="169" fontId="12" fillId="3" borderId="17" xfId="1" applyNumberFormat="1" applyFont="1" applyFill="1" applyBorder="1" applyAlignment="1">
      <alignment horizontal="right" vertical="center" wrapText="1"/>
    </xf>
    <xf numFmtId="0" fontId="16" fillId="12" borderId="17" xfId="0" applyFont="1" applyFill="1" applyBorder="1" applyAlignment="1">
      <alignment wrapText="1"/>
    </xf>
    <xf numFmtId="0" fontId="4" fillId="12" borderId="17" xfId="0" applyFont="1" applyFill="1" applyBorder="1" applyAlignment="1">
      <alignment vertical="top" wrapText="1"/>
    </xf>
    <xf numFmtId="164" fontId="11" fillId="13" borderId="17" xfId="1" applyNumberFormat="1" applyFont="1" applyFill="1" applyBorder="1" applyAlignment="1" applyProtection="1">
      <alignment horizontal="center" wrapText="1"/>
    </xf>
    <xf numFmtId="49" fontId="2" fillId="12" borderId="17" xfId="0" applyNumberFormat="1" applyFont="1" applyFill="1" applyBorder="1" applyAlignment="1">
      <alignment vertical="top" wrapText="1"/>
    </xf>
    <xf numFmtId="4" fontId="11" fillId="12" borderId="17" xfId="1" applyNumberFormat="1" applyFont="1" applyFill="1" applyBorder="1" applyAlignment="1">
      <alignment horizontal="center" wrapText="1"/>
    </xf>
    <xf numFmtId="4" fontId="2" fillId="12" borderId="17" xfId="0" applyNumberFormat="1" applyFont="1" applyFill="1" applyBorder="1" applyAlignment="1">
      <alignment horizontal="center" wrapText="1"/>
    </xf>
    <xf numFmtId="2" fontId="11" fillId="13" borderId="17" xfId="1" applyNumberFormat="1" applyFont="1" applyFill="1" applyBorder="1" applyAlignment="1" applyProtection="1">
      <alignment horizontal="center" vertical="center" wrapText="1"/>
    </xf>
    <xf numFmtId="0" fontId="16" fillId="14" borderId="17" xfId="0" applyFont="1" applyFill="1" applyBorder="1" applyAlignment="1">
      <alignment wrapText="1"/>
    </xf>
    <xf numFmtId="0" fontId="4" fillId="14" borderId="17" xfId="0" applyFont="1" applyFill="1" applyBorder="1" applyAlignment="1">
      <alignment vertical="top" wrapText="1"/>
    </xf>
    <xf numFmtId="0" fontId="16" fillId="14" borderId="17" xfId="0" applyFont="1" applyFill="1" applyBorder="1"/>
    <xf numFmtId="4" fontId="11" fillId="14" borderId="17" xfId="1" applyNumberFormat="1" applyFont="1" applyFill="1" applyBorder="1" applyAlignment="1">
      <alignment horizontal="center" wrapText="1"/>
    </xf>
    <xf numFmtId="164" fontId="11" fillId="15" borderId="17" xfId="1" applyNumberFormat="1" applyFont="1" applyFill="1" applyBorder="1" applyAlignment="1" applyProtection="1">
      <alignment horizontal="center" wrapText="1"/>
    </xf>
    <xf numFmtId="49" fontId="2" fillId="14" borderId="17" xfId="0" applyNumberFormat="1" applyFont="1" applyFill="1" applyBorder="1" applyAlignment="1">
      <alignment vertical="top" wrapText="1"/>
    </xf>
    <xf numFmtId="4" fontId="2" fillId="14" borderId="17" xfId="0" applyNumberFormat="1" applyFont="1" applyFill="1" applyBorder="1" applyAlignment="1">
      <alignment horizontal="center" wrapText="1"/>
    </xf>
    <xf numFmtId="2" fontId="11" fillId="15" borderId="17" xfId="1" applyNumberFormat="1" applyFont="1" applyFill="1" applyBorder="1" applyAlignment="1" applyProtection="1">
      <alignment horizontal="center" vertical="center" wrapText="1"/>
    </xf>
    <xf numFmtId="167" fontId="12" fillId="16" borderId="17" xfId="1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wrapText="1"/>
    </xf>
    <xf numFmtId="49" fontId="5" fillId="2" borderId="17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49" fontId="2" fillId="5" borderId="3" xfId="0" applyNumberFormat="1" applyFont="1" applyFill="1" applyBorder="1" applyAlignment="1">
      <alignment horizontal="center" vertical="top" wrapText="1"/>
    </xf>
    <xf numFmtId="49" fontId="2" fillId="5" borderId="20" xfId="0" applyNumberFormat="1" applyFont="1" applyFill="1" applyBorder="1" applyAlignment="1">
      <alignment horizontal="center" vertical="top" wrapText="1"/>
    </xf>
    <xf numFmtId="49" fontId="2" fillId="5" borderId="21" xfId="0" applyNumberFormat="1" applyFont="1" applyFill="1" applyBorder="1" applyAlignment="1">
      <alignment horizontal="center" vertical="center" wrapText="1"/>
    </xf>
    <xf numFmtId="49" fontId="2" fillId="5" borderId="22" xfId="0" applyNumberFormat="1" applyFont="1" applyFill="1" applyBorder="1" applyAlignment="1">
      <alignment horizontal="center" vertical="center" wrapText="1"/>
    </xf>
    <xf numFmtId="49" fontId="2" fillId="5" borderId="23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/>
    </xf>
    <xf numFmtId="49" fontId="2" fillId="5" borderId="0" xfId="0" applyNumberFormat="1" applyFont="1" applyFill="1" applyBorder="1" applyAlignment="1">
      <alignment horizontal="center" vertical="top"/>
    </xf>
    <xf numFmtId="2" fontId="2" fillId="5" borderId="0" xfId="0" applyNumberFormat="1" applyFont="1" applyFill="1" applyBorder="1" applyAlignment="1">
      <alignment horizontal="left" vertical="top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top"/>
    </xf>
    <xf numFmtId="49" fontId="2" fillId="5" borderId="20" xfId="0" applyNumberFormat="1" applyFont="1" applyFill="1" applyBorder="1" applyAlignment="1">
      <alignment horizontal="center" vertical="top"/>
    </xf>
    <xf numFmtId="49" fontId="2" fillId="5" borderId="7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64" fontId="2" fillId="5" borderId="29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wrapText="1"/>
    </xf>
    <xf numFmtId="49" fontId="5" fillId="2" borderId="17" xfId="0" applyNumberFormat="1" applyFont="1" applyFill="1" applyBorder="1" applyAlignment="1">
      <alignment horizontal="center" vertical="top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2" fillId="5" borderId="28" xfId="0" applyNumberFormat="1" applyFont="1" applyFill="1" applyBorder="1" applyAlignment="1">
      <alignment horizontal="center" vertical="top"/>
    </xf>
    <xf numFmtId="49" fontId="2" fillId="5" borderId="24" xfId="0" applyNumberFormat="1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left" vertical="top" textRotation="90" wrapText="1"/>
    </xf>
    <xf numFmtId="0" fontId="2" fillId="5" borderId="13" xfId="0" applyFont="1" applyFill="1" applyBorder="1" applyAlignment="1">
      <alignment horizontal="left" vertical="top" textRotation="90" wrapText="1"/>
    </xf>
    <xf numFmtId="0" fontId="2" fillId="5" borderId="9" xfId="0" applyFont="1" applyFill="1" applyBorder="1" applyAlignment="1">
      <alignment horizontal="left" vertical="top" textRotation="90" wrapText="1"/>
    </xf>
    <xf numFmtId="164" fontId="2" fillId="5" borderId="2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49" fontId="2" fillId="2" borderId="33" xfId="0" applyNumberFormat="1" applyFont="1" applyFill="1" applyBorder="1" applyAlignment="1">
      <alignment horizontal="center" vertical="top" wrapText="1"/>
    </xf>
    <xf numFmtId="49" fontId="2" fillId="2" borderId="34" xfId="0" applyNumberFormat="1" applyFont="1" applyFill="1" applyBorder="1" applyAlignment="1">
      <alignment horizontal="center" vertical="top" wrapText="1"/>
    </xf>
    <xf numFmtId="49" fontId="2" fillId="2" borderId="35" xfId="0" applyNumberFormat="1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textRotation="90" wrapText="1"/>
    </xf>
    <xf numFmtId="0" fontId="2" fillId="2" borderId="13" xfId="0" applyFont="1" applyFill="1" applyBorder="1" applyAlignment="1">
      <alignment horizontal="center" vertical="top" textRotation="90" wrapText="1"/>
    </xf>
    <xf numFmtId="0" fontId="2" fillId="2" borderId="12" xfId="0" applyFont="1" applyFill="1" applyBorder="1" applyAlignment="1">
      <alignment horizontal="center" vertical="top" textRotation="90" wrapText="1"/>
    </xf>
    <xf numFmtId="0" fontId="18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49" fontId="12" fillId="4" borderId="14" xfId="0" applyNumberFormat="1" applyFont="1" applyFill="1" applyBorder="1" applyAlignment="1">
      <alignment horizontal="center" vertical="top" wrapText="1"/>
    </xf>
    <xf numFmtId="49" fontId="12" fillId="4" borderId="15" xfId="0" applyNumberFormat="1" applyFont="1" applyFill="1" applyBorder="1" applyAlignment="1">
      <alignment horizontal="center" vertical="top" wrapText="1"/>
    </xf>
    <xf numFmtId="49" fontId="12" fillId="4" borderId="16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5" borderId="36" xfId="0" applyNumberFormat="1" applyFont="1" applyFill="1" applyBorder="1" applyAlignment="1">
      <alignment horizontal="center" vertical="top"/>
    </xf>
    <xf numFmtId="49" fontId="2" fillId="5" borderId="38" xfId="0" applyNumberFormat="1" applyFont="1" applyFill="1" applyBorder="1" applyAlignment="1">
      <alignment horizontal="center" vertical="top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textRotation="90" wrapText="1"/>
    </xf>
    <xf numFmtId="0" fontId="2" fillId="0" borderId="13" xfId="0" applyFont="1" applyBorder="1" applyAlignment="1">
      <alignment horizontal="left" vertical="top" textRotation="90" wrapText="1"/>
    </xf>
    <xf numFmtId="0" fontId="2" fillId="0" borderId="9" xfId="0" applyFont="1" applyBorder="1" applyAlignment="1">
      <alignment horizontal="left" vertical="top" textRotation="90" wrapText="1"/>
    </xf>
    <xf numFmtId="49" fontId="2" fillId="2" borderId="18" xfId="0" applyNumberFormat="1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0" fontId="18" fillId="2" borderId="3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4" fontId="2" fillId="5" borderId="17" xfId="0" applyNumberFormat="1" applyFont="1" applyFill="1" applyBorder="1" applyAlignment="1">
      <alignment horizontal="center"/>
    </xf>
    <xf numFmtId="49" fontId="2" fillId="5" borderId="17" xfId="0" applyNumberFormat="1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 vertical="top" textRotation="90" wrapText="1"/>
    </xf>
    <xf numFmtId="164" fontId="2" fillId="5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top" wrapText="1"/>
    </xf>
    <xf numFmtId="49" fontId="2" fillId="5" borderId="17" xfId="0" applyNumberFormat="1" applyFont="1" applyFill="1" applyBorder="1" applyAlignment="1">
      <alignment horizontal="center" vertical="top" wrapText="1"/>
    </xf>
    <xf numFmtId="49" fontId="2" fillId="5" borderId="17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left"/>
    </xf>
    <xf numFmtId="0" fontId="18" fillId="2" borderId="38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167" fontId="12" fillId="2" borderId="14" xfId="1" applyNumberFormat="1" applyFont="1" applyFill="1" applyBorder="1" applyAlignment="1">
      <alignment horizontal="center" vertical="center" wrapText="1"/>
    </xf>
    <xf numFmtId="167" fontId="12" fillId="2" borderId="16" xfId="1" applyNumberFormat="1" applyFont="1" applyFill="1" applyBorder="1" applyAlignment="1">
      <alignment horizontal="center" vertical="center" wrapText="1"/>
    </xf>
    <xf numFmtId="49" fontId="11" fillId="12" borderId="17" xfId="0" applyNumberFormat="1" applyFont="1" applyFill="1" applyBorder="1" applyAlignment="1">
      <alignment horizontal="center" vertical="top" wrapText="1"/>
    </xf>
    <xf numFmtId="49" fontId="16" fillId="12" borderId="17" xfId="0" applyNumberFormat="1" applyFont="1" applyFill="1" applyBorder="1" applyAlignment="1">
      <alignment horizontal="center" vertical="top" wrapText="1"/>
    </xf>
    <xf numFmtId="0" fontId="0" fillId="9" borderId="18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6" fillId="14" borderId="18" xfId="0" applyFont="1" applyFill="1" applyBorder="1" applyAlignment="1"/>
    <xf numFmtId="0" fontId="0" fillId="14" borderId="13" xfId="0" applyFill="1" applyBorder="1" applyAlignment="1"/>
    <xf numFmtId="0" fontId="0" fillId="14" borderId="12" xfId="0" applyFill="1" applyBorder="1" applyAlignment="1"/>
    <xf numFmtId="2" fontId="2" fillId="14" borderId="18" xfId="0" applyNumberFormat="1" applyFont="1" applyFill="1" applyBorder="1" applyAlignment="1">
      <alignment horizontal="center" wrapText="1"/>
    </xf>
    <xf numFmtId="2" fontId="0" fillId="14" borderId="13" xfId="0" applyNumberFormat="1" applyFill="1" applyBorder="1" applyAlignment="1">
      <alignment horizontal="center"/>
    </xf>
    <xf numFmtId="2" fontId="0" fillId="14" borderId="12" xfId="0" applyNumberFormat="1" applyFill="1" applyBorder="1" applyAlignment="1">
      <alignment horizontal="center"/>
    </xf>
    <xf numFmtId="164" fontId="11" fillId="15" borderId="18" xfId="1" applyNumberFormat="1" applyFont="1" applyFill="1" applyBorder="1" applyAlignment="1" applyProtection="1">
      <alignment horizontal="center" wrapText="1"/>
    </xf>
    <xf numFmtId="0" fontId="0" fillId="14" borderId="13" xfId="0" applyFill="1" applyBorder="1" applyAlignment="1">
      <alignment horizontal="center" wrapText="1"/>
    </xf>
    <xf numFmtId="0" fontId="0" fillId="14" borderId="12" xfId="0" applyFill="1" applyBorder="1" applyAlignment="1">
      <alignment horizontal="center" wrapText="1"/>
    </xf>
    <xf numFmtId="0" fontId="0" fillId="14" borderId="18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49" fontId="11" fillId="9" borderId="17" xfId="0" applyNumberFormat="1" applyFont="1" applyFill="1" applyBorder="1" applyAlignment="1">
      <alignment horizontal="center" vertical="top" wrapText="1"/>
    </xf>
    <xf numFmtId="49" fontId="16" fillId="9" borderId="17" xfId="0" applyNumberFormat="1" applyFont="1" applyFill="1" applyBorder="1" applyAlignment="1">
      <alignment horizontal="center" vertical="top" wrapText="1"/>
    </xf>
    <xf numFmtId="0" fontId="11" fillId="9" borderId="17" xfId="0" applyFont="1" applyFill="1" applyBorder="1" applyAlignment="1">
      <alignment horizontal="center" vertical="top" wrapText="1"/>
    </xf>
    <xf numFmtId="0" fontId="16" fillId="9" borderId="17" xfId="0" applyFont="1" applyFill="1" applyBorder="1" applyAlignment="1">
      <alignment horizontal="center" vertical="top" wrapText="1"/>
    </xf>
    <xf numFmtId="0" fontId="16" fillId="9" borderId="18" xfId="0" applyFont="1" applyFill="1" applyBorder="1" applyAlignment="1"/>
    <xf numFmtId="0" fontId="0" fillId="9" borderId="13" xfId="0" applyFill="1" applyBorder="1" applyAlignment="1"/>
    <xf numFmtId="0" fontId="0" fillId="9" borderId="12" xfId="0" applyFill="1" applyBorder="1" applyAlignment="1"/>
    <xf numFmtId="2" fontId="2" fillId="9" borderId="18" xfId="0" applyNumberFormat="1" applyFont="1" applyFill="1" applyBorder="1" applyAlignment="1">
      <alignment horizontal="center" wrapText="1"/>
    </xf>
    <xf numFmtId="2" fontId="0" fillId="9" borderId="13" xfId="0" applyNumberFormat="1" applyFill="1" applyBorder="1" applyAlignment="1">
      <alignment horizontal="center"/>
    </xf>
    <xf numFmtId="2" fontId="0" fillId="9" borderId="12" xfId="0" applyNumberFormat="1" applyFill="1" applyBorder="1" applyAlignment="1">
      <alignment horizontal="center"/>
    </xf>
    <xf numFmtId="164" fontId="11" fillId="10" borderId="18" xfId="1" applyNumberFormat="1" applyFont="1" applyFill="1" applyBorder="1" applyAlignment="1" applyProtection="1">
      <alignment horizontal="center" wrapText="1"/>
    </xf>
    <xf numFmtId="0" fontId="0" fillId="9" borderId="13" xfId="0" applyFill="1" applyBorder="1" applyAlignment="1">
      <alignment horizontal="center" wrapText="1"/>
    </xf>
    <xf numFmtId="0" fontId="0" fillId="9" borderId="12" xfId="0" applyFill="1" applyBorder="1" applyAlignment="1">
      <alignment horizontal="center" wrapText="1"/>
    </xf>
    <xf numFmtId="0" fontId="11" fillId="14" borderId="17" xfId="0" applyFont="1" applyFill="1" applyBorder="1" applyAlignment="1">
      <alignment horizontal="center" vertical="top" wrapText="1"/>
    </xf>
    <xf numFmtId="0" fontId="16" fillId="14" borderId="17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horizontal="center" vertical="top" wrapText="1"/>
    </xf>
    <xf numFmtId="49" fontId="11" fillId="14" borderId="17" xfId="0" applyNumberFormat="1" applyFont="1" applyFill="1" applyBorder="1" applyAlignment="1">
      <alignment horizontal="center" vertical="top" wrapText="1"/>
    </xf>
    <xf numFmtId="49" fontId="16" fillId="14" borderId="17" xfId="0" applyNumberFormat="1" applyFont="1" applyFill="1" applyBorder="1" applyAlignment="1">
      <alignment horizontal="center" vertical="top" wrapText="1"/>
    </xf>
    <xf numFmtId="49" fontId="11" fillId="3" borderId="17" xfId="0" applyNumberFormat="1" applyFont="1" applyFill="1" applyBorder="1" applyAlignment="1">
      <alignment horizontal="center" vertical="top" wrapText="1"/>
    </xf>
    <xf numFmtId="49" fontId="16" fillId="3" borderId="17" xfId="0" applyNumberFormat="1" applyFont="1" applyFill="1" applyBorder="1" applyAlignment="1">
      <alignment horizontal="center" vertical="top" wrapText="1"/>
    </xf>
    <xf numFmtId="49" fontId="11" fillId="7" borderId="17" xfId="0" applyNumberFormat="1" applyFont="1" applyFill="1" applyBorder="1" applyAlignment="1">
      <alignment horizontal="center" vertical="top" wrapText="1"/>
    </xf>
    <xf numFmtId="49" fontId="16" fillId="7" borderId="17" xfId="0" applyNumberFormat="1" applyFont="1" applyFill="1" applyBorder="1" applyAlignment="1">
      <alignment horizontal="center" vertical="top" wrapText="1"/>
    </xf>
    <xf numFmtId="49" fontId="11" fillId="7" borderId="18" xfId="0" applyNumberFormat="1" applyFont="1" applyFill="1" applyBorder="1" applyAlignment="1">
      <alignment horizontal="center" vertical="top" wrapText="1"/>
    </xf>
    <xf numFmtId="49" fontId="11" fillId="7" borderId="13" xfId="0" applyNumberFormat="1" applyFont="1" applyFill="1" applyBorder="1" applyAlignment="1">
      <alignment horizontal="center" vertical="top" wrapText="1"/>
    </xf>
    <xf numFmtId="49" fontId="11" fillId="7" borderId="12" xfId="0" applyNumberFormat="1" applyFont="1" applyFill="1" applyBorder="1" applyAlignment="1">
      <alignment horizontal="center" vertical="top" wrapText="1"/>
    </xf>
    <xf numFmtId="0" fontId="16" fillId="2" borderId="18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center" vertical="top" wrapText="1"/>
    </xf>
    <xf numFmtId="0" fontId="15" fillId="2" borderId="17" xfId="0" applyFont="1" applyFill="1" applyBorder="1" applyAlignment="1">
      <alignment horizontal="center" vertical="top" wrapText="1"/>
    </xf>
    <xf numFmtId="0" fontId="11" fillId="12" borderId="17" xfId="0" applyFont="1" applyFill="1" applyBorder="1" applyAlignment="1">
      <alignment horizontal="center" vertical="top" wrapText="1"/>
    </xf>
    <xf numFmtId="0" fontId="16" fillId="12" borderId="17" xfId="0" applyFont="1" applyFill="1" applyBorder="1" applyAlignment="1">
      <alignment horizontal="center" vertical="top" wrapText="1"/>
    </xf>
    <xf numFmtId="0" fontId="16" fillId="12" borderId="18" xfId="0" applyFont="1" applyFill="1" applyBorder="1" applyAlignment="1"/>
    <xf numFmtId="0" fontId="0" fillId="12" borderId="13" xfId="0" applyFill="1" applyBorder="1" applyAlignment="1"/>
    <xf numFmtId="0" fontId="0" fillId="12" borderId="12" xfId="0" applyFill="1" applyBorder="1" applyAlignment="1"/>
    <xf numFmtId="2" fontId="2" fillId="12" borderId="18" xfId="0" applyNumberFormat="1" applyFont="1" applyFill="1" applyBorder="1" applyAlignment="1">
      <alignment horizontal="center" wrapText="1"/>
    </xf>
    <xf numFmtId="2" fontId="0" fillId="12" borderId="13" xfId="0" applyNumberFormat="1" applyFill="1" applyBorder="1" applyAlignment="1">
      <alignment horizontal="center"/>
    </xf>
    <xf numFmtId="2" fontId="0" fillId="12" borderId="12" xfId="0" applyNumberFormat="1" applyFill="1" applyBorder="1" applyAlignment="1">
      <alignment horizontal="center"/>
    </xf>
    <xf numFmtId="164" fontId="11" fillId="13" borderId="18" xfId="1" applyNumberFormat="1" applyFont="1" applyFill="1" applyBorder="1" applyAlignment="1" applyProtection="1">
      <alignment horizontal="center" wrapText="1"/>
    </xf>
    <xf numFmtId="0" fontId="0" fillId="12" borderId="13" xfId="0" applyFill="1" applyBorder="1" applyAlignment="1">
      <alignment horizontal="center" wrapText="1"/>
    </xf>
    <xf numFmtId="0" fontId="0" fillId="12" borderId="12" xfId="0" applyFill="1" applyBorder="1" applyAlignment="1">
      <alignment horizontal="center" wrapText="1"/>
    </xf>
    <xf numFmtId="0" fontId="0" fillId="12" borderId="18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top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18" xfId="0" applyFont="1" applyFill="1" applyBorder="1" applyAlignment="1"/>
    <xf numFmtId="0" fontId="0" fillId="7" borderId="13" xfId="0" applyFill="1" applyBorder="1" applyAlignment="1"/>
    <xf numFmtId="0" fontId="0" fillId="7" borderId="12" xfId="0" applyFill="1" applyBorder="1" applyAlignment="1"/>
    <xf numFmtId="2" fontId="2" fillId="7" borderId="18" xfId="0" applyNumberFormat="1" applyFont="1" applyFill="1" applyBorder="1" applyAlignment="1">
      <alignment horizontal="center" wrapText="1"/>
    </xf>
    <xf numFmtId="2" fontId="0" fillId="7" borderId="13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0" fontId="11" fillId="7" borderId="18" xfId="0" applyFon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horizontal="center" vertical="top" wrapText="1"/>
    </xf>
    <xf numFmtId="0" fontId="11" fillId="7" borderId="12" xfId="0" applyFont="1" applyFill="1" applyBorder="1" applyAlignment="1">
      <alignment horizontal="center" vertical="top" wrapText="1"/>
    </xf>
    <xf numFmtId="2" fontId="11" fillId="13" borderId="18" xfId="1" applyNumberFormat="1" applyFont="1" applyFill="1" applyBorder="1" applyAlignment="1" applyProtection="1">
      <alignment horizontal="center" vertical="center" wrapText="1"/>
    </xf>
    <xf numFmtId="2" fontId="11" fillId="13" borderId="13" xfId="1" applyNumberFormat="1" applyFont="1" applyFill="1" applyBorder="1" applyAlignment="1" applyProtection="1">
      <alignment horizontal="center" vertical="center" wrapText="1"/>
    </xf>
    <xf numFmtId="2" fontId="11" fillId="13" borderId="12" xfId="1" applyNumberFormat="1" applyFont="1" applyFill="1" applyBorder="1" applyAlignment="1" applyProtection="1">
      <alignment horizontal="center" vertical="center" wrapText="1"/>
    </xf>
    <xf numFmtId="2" fontId="11" fillId="15" borderId="18" xfId="1" applyNumberFormat="1" applyFont="1" applyFill="1" applyBorder="1" applyAlignment="1" applyProtection="1">
      <alignment horizontal="center" vertical="center" wrapText="1"/>
    </xf>
    <xf numFmtId="2" fontId="11" fillId="15" borderId="13" xfId="1" applyNumberFormat="1" applyFont="1" applyFill="1" applyBorder="1" applyAlignment="1" applyProtection="1">
      <alignment horizontal="center" vertical="center" wrapText="1"/>
    </xf>
    <xf numFmtId="2" fontId="11" fillId="15" borderId="12" xfId="1" applyNumberFormat="1" applyFont="1" applyFill="1" applyBorder="1" applyAlignment="1" applyProtection="1">
      <alignment horizontal="center" vertical="center" wrapText="1"/>
    </xf>
    <xf numFmtId="164" fontId="11" fillId="8" borderId="18" xfId="1" applyNumberFormat="1" applyFont="1" applyFill="1" applyBorder="1" applyAlignment="1" applyProtection="1">
      <alignment horizontal="center" wrapText="1"/>
    </xf>
    <xf numFmtId="0" fontId="0" fillId="7" borderId="13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16" fillId="3" borderId="18" xfId="0" applyFont="1" applyFill="1" applyBorder="1" applyAlignment="1"/>
    <xf numFmtId="0" fontId="0" fillId="3" borderId="13" xfId="0" applyFill="1" applyBorder="1" applyAlignment="1"/>
    <xf numFmtId="0" fontId="0" fillId="3" borderId="12" xfId="0" applyFill="1" applyBorder="1" applyAlignment="1"/>
    <xf numFmtId="2" fontId="2" fillId="3" borderId="18" xfId="0" applyNumberFormat="1" applyFont="1" applyFill="1" applyBorder="1" applyAlignment="1">
      <alignment horizontal="center" wrapText="1"/>
    </xf>
    <xf numFmtId="2" fontId="0" fillId="3" borderId="13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164" fontId="11" fillId="6" borderId="18" xfId="1" applyNumberFormat="1" applyFont="1" applyFill="1" applyBorder="1" applyAlignment="1" applyProtection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2" fontId="11" fillId="6" borderId="18" xfId="1" applyNumberFormat="1" applyFont="1" applyFill="1" applyBorder="1" applyAlignment="1" applyProtection="1">
      <alignment horizontal="center" vertical="center" wrapText="1"/>
    </xf>
    <xf numFmtId="2" fontId="11" fillId="6" borderId="13" xfId="1" applyNumberFormat="1" applyFont="1" applyFill="1" applyBorder="1" applyAlignment="1" applyProtection="1">
      <alignment horizontal="center" vertical="center" wrapText="1"/>
    </xf>
    <xf numFmtId="2" fontId="11" fillId="6" borderId="12" xfId="1" applyNumberFormat="1" applyFont="1" applyFill="1" applyBorder="1" applyAlignment="1" applyProtection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horizontal="right" wrapText="1"/>
    </xf>
    <xf numFmtId="4" fontId="15" fillId="0" borderId="34" xfId="0" applyNumberFormat="1" applyFont="1" applyBorder="1" applyAlignment="1">
      <alignment horizontal="right" wrapText="1"/>
    </xf>
    <xf numFmtId="49" fontId="15" fillId="0" borderId="13" xfId="0" applyNumberFormat="1" applyFont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4" fontId="22" fillId="0" borderId="0" xfId="0" applyNumberFormat="1" applyFont="1" applyAlignment="1">
      <alignment horizontal="left" wrapText="1"/>
    </xf>
    <xf numFmtId="4" fontId="15" fillId="0" borderId="45" xfId="0" applyNumberFormat="1" applyFont="1" applyBorder="1" applyAlignment="1">
      <alignment horizontal="center" wrapText="1"/>
    </xf>
    <xf numFmtId="4" fontId="15" fillId="0" borderId="15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4" fontId="24" fillId="0" borderId="15" xfId="0" applyNumberFormat="1" applyFont="1" applyBorder="1" applyAlignment="1">
      <alignment horizontal="center" wrapText="1"/>
    </xf>
    <xf numFmtId="4" fontId="21" fillId="0" borderId="15" xfId="0" applyNumberFormat="1" applyFont="1" applyBorder="1" applyAlignment="1">
      <alignment horizontal="center" wrapText="1"/>
    </xf>
    <xf numFmtId="4" fontId="21" fillId="0" borderId="46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left" wrapText="1"/>
    </xf>
    <xf numFmtId="4" fontId="25" fillId="0" borderId="0" xfId="0" applyNumberFormat="1" applyFont="1" applyAlignment="1">
      <alignment horizontal="left" wrapText="1"/>
    </xf>
    <xf numFmtId="4" fontId="21" fillId="0" borderId="0" xfId="0" applyNumberFormat="1" applyFont="1" applyAlignment="1">
      <alignment horizontal="center" wrapText="1"/>
    </xf>
    <xf numFmtId="4" fontId="21" fillId="0" borderId="34" xfId="0" applyNumberFormat="1" applyFont="1" applyBorder="1" applyAlignment="1">
      <alignment horizontal="center" wrapText="1"/>
    </xf>
    <xf numFmtId="4" fontId="21" fillId="0" borderId="41" xfId="0" applyNumberFormat="1" applyFont="1" applyBorder="1" applyAlignment="1">
      <alignment horizontal="center" wrapText="1"/>
    </xf>
    <xf numFmtId="4" fontId="21" fillId="0" borderId="39" xfId="0" applyNumberFormat="1" applyFont="1" applyBorder="1" applyAlignment="1">
      <alignment horizontal="center" wrapText="1"/>
    </xf>
    <xf numFmtId="4" fontId="21" fillId="0" borderId="18" xfId="0" applyNumberFormat="1" applyFont="1" applyBorder="1" applyAlignment="1">
      <alignment horizontal="center" wrapText="1"/>
    </xf>
    <xf numFmtId="4" fontId="21" fillId="0" borderId="13" xfId="0" applyNumberFormat="1" applyFont="1" applyBorder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14" xfId="0" applyNumberFormat="1" applyFont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4" fontId="21" fillId="0" borderId="16" xfId="0" applyNumberFormat="1" applyFont="1" applyBorder="1" applyAlignment="1">
      <alignment horizontal="center" wrapText="1"/>
    </xf>
    <xf numFmtId="3" fontId="21" fillId="0" borderId="14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49" fontId="21" fillId="0" borderId="12" xfId="0" applyNumberFormat="1" applyFont="1" applyBorder="1" applyAlignment="1">
      <alignment horizontal="left" wrapText="1"/>
    </xf>
    <xf numFmtId="4" fontId="21" fillId="0" borderId="14" xfId="0" applyNumberFormat="1" applyFont="1" applyBorder="1" applyAlignment="1">
      <alignment horizontal="left" wrapText="1"/>
    </xf>
    <xf numFmtId="4" fontId="21" fillId="0" borderId="15" xfId="0" applyNumberFormat="1" applyFont="1" applyBorder="1" applyAlignment="1">
      <alignment horizontal="left" wrapText="1"/>
    </xf>
    <xf numFmtId="4" fontId="21" fillId="0" borderId="16" xfId="0" applyNumberFormat="1" applyFont="1" applyBorder="1" applyAlignment="1">
      <alignment horizontal="left" wrapText="1"/>
    </xf>
    <xf numFmtId="4" fontId="21" fillId="0" borderId="33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wrapText="1"/>
    </xf>
    <xf numFmtId="4" fontId="21" fillId="0" borderId="35" xfId="0" applyNumberFormat="1" applyFont="1" applyBorder="1" applyAlignment="1">
      <alignment horizontal="center" wrapText="1"/>
    </xf>
    <xf numFmtId="4" fontId="25" fillId="0" borderId="45" xfId="0" applyNumberFormat="1" applyFont="1" applyBorder="1" applyAlignment="1">
      <alignment horizontal="left" wrapText="1"/>
    </xf>
    <xf numFmtId="4" fontId="21" fillId="0" borderId="17" xfId="0" applyNumberFormat="1" applyFont="1" applyBorder="1" applyAlignment="1">
      <alignment horizontal="center" wrapText="1"/>
    </xf>
    <xf numFmtId="4" fontId="21" fillId="0" borderId="14" xfId="0" applyNumberFormat="1" applyFont="1" applyBorder="1" applyAlignment="1">
      <alignment horizontal="right" wrapText="1"/>
    </xf>
    <xf numFmtId="4" fontId="21" fillId="0" borderId="16" xfId="0" applyNumberFormat="1" applyFont="1" applyBorder="1" applyAlignment="1">
      <alignment horizontal="right" wrapText="1"/>
    </xf>
    <xf numFmtId="0" fontId="0" fillId="0" borderId="12" xfId="0" applyBorder="1"/>
    <xf numFmtId="4" fontId="27" fillId="0" borderId="18" xfId="0" applyNumberFormat="1" applyFont="1" applyBorder="1" applyAlignment="1">
      <alignment horizontal="center" wrapText="1"/>
    </xf>
    <xf numFmtId="4" fontId="27" fillId="0" borderId="13" xfId="0" applyNumberFormat="1" applyFont="1" applyBorder="1" applyAlignment="1">
      <alignment horizontal="center" wrapText="1"/>
    </xf>
    <xf numFmtId="4" fontId="27" fillId="0" borderId="12" xfId="0" applyNumberFormat="1" applyFont="1" applyBorder="1" applyAlignment="1">
      <alignment horizontal="center" wrapText="1"/>
    </xf>
    <xf numFmtId="4" fontId="28" fillId="0" borderId="14" xfId="0" applyNumberFormat="1" applyFont="1" applyBorder="1" applyAlignment="1">
      <alignment horizontal="right" wrapText="1"/>
    </xf>
    <xf numFmtId="4" fontId="28" fillId="0" borderId="16" xfId="0" applyNumberFormat="1" applyFont="1" applyBorder="1" applyAlignment="1">
      <alignment horizontal="right" wrapText="1"/>
    </xf>
    <xf numFmtId="0" fontId="29" fillId="0" borderId="0" xfId="0" applyFont="1" applyAlignment="1">
      <alignment horizontal="left"/>
    </xf>
    <xf numFmtId="2" fontId="0" fillId="0" borderId="17" xfId="0" applyNumberFormat="1" applyBorder="1" applyAlignment="1">
      <alignment horizontal="center" wrapText="1"/>
    </xf>
    <xf numFmtId="2" fontId="0" fillId="0" borderId="41" xfId="0" applyNumberFormat="1" applyBorder="1" applyAlignment="1">
      <alignment horizontal="center" wrapText="1"/>
    </xf>
    <xf numFmtId="2" fontId="0" fillId="0" borderId="46" xfId="0" applyNumberFormat="1" applyBorder="1" applyAlignment="1">
      <alignment horizontal="center" wrapText="1"/>
    </xf>
    <xf numFmtId="2" fontId="0" fillId="0" borderId="33" xfId="0" applyNumberForma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11" borderId="17" xfId="0" applyNumberFormat="1" applyFill="1" applyBorder="1" applyAlignment="1">
      <alignment horizontal="center"/>
    </xf>
    <xf numFmtId="49" fontId="0" fillId="9" borderId="17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H47"/>
  <sheetViews>
    <sheetView view="pageBreakPreview" topLeftCell="A22" zoomScale="70" zoomScaleNormal="80" zoomScaleSheetLayoutView="70" workbookViewId="0">
      <selection activeCell="F41" sqref="F41:F44"/>
    </sheetView>
  </sheetViews>
  <sheetFormatPr defaultColWidth="9.140625" defaultRowHeight="15.75"/>
  <cols>
    <col min="1" max="1" width="4.85546875" style="70" customWidth="1"/>
    <col min="2" max="2" width="12.28515625" style="206" customWidth="1"/>
    <col min="3" max="3" width="89.85546875" style="70" customWidth="1"/>
    <col min="4" max="4" width="10.42578125" style="71" customWidth="1"/>
    <col min="5" max="6" width="10" style="71" customWidth="1"/>
    <col min="7" max="7" width="7.7109375" style="72" customWidth="1"/>
    <col min="8" max="9" width="9.140625" style="62"/>
    <col min="10" max="10" width="9.28515625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249" t="s">
        <v>60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131" t="s">
        <v>131</v>
      </c>
      <c r="B6" s="21"/>
      <c r="C6" s="132"/>
      <c r="D6" s="133"/>
      <c r="E6" s="134"/>
      <c r="F6" s="135"/>
      <c r="G6" s="133"/>
      <c r="H6" s="136"/>
      <c r="I6" s="136"/>
      <c r="J6" s="137"/>
      <c r="K6" s="13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 ht="16.5" thickBot="1">
      <c r="A7" s="131" t="s">
        <v>132</v>
      </c>
      <c r="B7" s="21"/>
      <c r="C7" s="132"/>
      <c r="D7" s="133"/>
      <c r="E7" s="134"/>
      <c r="F7" s="135"/>
      <c r="G7" s="133"/>
      <c r="H7" s="136"/>
      <c r="I7" s="136"/>
      <c r="J7" s="137"/>
      <c r="K7" s="13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 ht="16.5" thickBot="1">
      <c r="A8" s="254" t="s">
        <v>0</v>
      </c>
      <c r="B8" s="257" t="s">
        <v>55</v>
      </c>
      <c r="C8" s="258"/>
      <c r="D8" s="258"/>
      <c r="E8" s="258"/>
      <c r="F8" s="259"/>
      <c r="G8" s="258"/>
      <c r="H8" s="259"/>
      <c r="I8" s="259"/>
      <c r="J8" s="259"/>
      <c r="K8" s="236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255"/>
      <c r="B9" s="239" t="s">
        <v>1</v>
      </c>
      <c r="C9" s="241" t="s">
        <v>2</v>
      </c>
      <c r="D9" s="242"/>
      <c r="E9" s="242"/>
      <c r="F9" s="242"/>
      <c r="G9" s="243"/>
      <c r="H9" s="250" t="s">
        <v>3</v>
      </c>
      <c r="I9" s="251"/>
      <c r="J9" s="251"/>
      <c r="K9" s="23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 thickBot="1">
      <c r="A10" s="255"/>
      <c r="B10" s="240"/>
      <c r="C10" s="244"/>
      <c r="D10" s="245"/>
      <c r="E10" s="245"/>
      <c r="F10" s="245"/>
      <c r="G10" s="246"/>
      <c r="H10" s="252"/>
      <c r="I10" s="253"/>
      <c r="J10" s="253"/>
      <c r="K10" s="23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9.5" thickBot="1">
      <c r="A11" s="256"/>
      <c r="B11" s="30"/>
      <c r="C11" s="31"/>
      <c r="D11" s="32" t="s">
        <v>57</v>
      </c>
      <c r="E11" s="32" t="s">
        <v>58</v>
      </c>
      <c r="F11" s="33" t="s">
        <v>59</v>
      </c>
      <c r="G11" s="32" t="s">
        <v>4</v>
      </c>
      <c r="H11" s="33" t="s">
        <v>5</v>
      </c>
      <c r="I11" s="34" t="s">
        <v>6</v>
      </c>
      <c r="J11" s="35" t="s">
        <v>7</v>
      </c>
      <c r="K11" s="23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 ht="16.5" thickBot="1">
      <c r="A12" s="36">
        <v>1</v>
      </c>
      <c r="B12" s="37" t="s">
        <v>8</v>
      </c>
      <c r="C12" s="38" t="s">
        <v>9</v>
      </c>
      <c r="D12" s="39">
        <v>4</v>
      </c>
      <c r="E12" s="39">
        <v>5</v>
      </c>
      <c r="F12" s="40">
        <v>6</v>
      </c>
      <c r="G12" s="39">
        <v>7</v>
      </c>
      <c r="H12" s="41">
        <v>8</v>
      </c>
      <c r="I12" s="42">
        <v>9</v>
      </c>
      <c r="J12" s="43">
        <v>10</v>
      </c>
      <c r="K12" s="44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34.5" customHeight="1">
      <c r="A13" s="266"/>
      <c r="B13" s="268" t="s">
        <v>60</v>
      </c>
      <c r="C13" s="45" t="s">
        <v>51</v>
      </c>
      <c r="D13" s="46">
        <v>100</v>
      </c>
      <c r="E13" s="46">
        <f>F24</f>
        <v>100</v>
      </c>
      <c r="F13" s="47">
        <f>IF(E13/D13*100&gt;100,100,E13/D13*100)</f>
        <v>100</v>
      </c>
      <c r="G13" s="48" t="s">
        <v>24</v>
      </c>
      <c r="H13" s="271"/>
      <c r="I13" s="271"/>
      <c r="J13" s="271"/>
      <c r="K13" s="260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51" customHeight="1">
      <c r="A14" s="266"/>
      <c r="B14" s="269"/>
      <c r="C14" s="49" t="s">
        <v>52</v>
      </c>
      <c r="D14" s="50">
        <v>100</v>
      </c>
      <c r="E14" s="50">
        <f>F27</f>
        <v>100</v>
      </c>
      <c r="F14" s="47">
        <f t="shared" ref="F14" si="0">IF(E14/D14*100&gt;100,100,E14/D14*100)</f>
        <v>100</v>
      </c>
      <c r="G14" s="48" t="s">
        <v>24</v>
      </c>
      <c r="H14" s="271"/>
      <c r="I14" s="271"/>
      <c r="J14" s="271"/>
      <c r="K14" s="26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29" customFormat="1" ht="66" customHeight="1" thickBot="1">
      <c r="A15" s="266"/>
      <c r="B15" s="270"/>
      <c r="C15" s="51" t="s">
        <v>53</v>
      </c>
      <c r="D15" s="52">
        <v>100</v>
      </c>
      <c r="E15" s="53">
        <f>F30</f>
        <v>100</v>
      </c>
      <c r="F15" s="47">
        <v>0</v>
      </c>
      <c r="G15" s="48" t="s">
        <v>24</v>
      </c>
      <c r="H15" s="271"/>
      <c r="I15" s="271"/>
      <c r="J15" s="271"/>
      <c r="K15" s="260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61" customFormat="1" ht="15.75" customHeight="1" thickBot="1">
      <c r="A16" s="267"/>
      <c r="B16" s="54" t="s">
        <v>61</v>
      </c>
      <c r="C16" s="55" t="s">
        <v>62</v>
      </c>
      <c r="D16" s="56" t="s">
        <v>63</v>
      </c>
      <c r="E16" s="57" t="s">
        <v>24</v>
      </c>
      <c r="F16" s="58" t="s">
        <v>24</v>
      </c>
      <c r="G16" s="59">
        <f>SUM(F13:F15)/2</f>
        <v>100</v>
      </c>
      <c r="H16" s="190">
        <f>E35</f>
        <v>12.56</v>
      </c>
      <c r="I16" s="191">
        <f>F35</f>
        <v>15.67</v>
      </c>
      <c r="J16" s="129">
        <f t="shared" ref="J16" si="1">IF(I16/H16*100&gt;100,100,I16/H16*100)</f>
        <v>100</v>
      </c>
      <c r="K16" s="128">
        <f>(J16+G16)/2</f>
        <v>100</v>
      </c>
      <c r="L16" s="60">
        <f>I16-H16</f>
        <v>3.1099999999999994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8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s="63" customFormat="1" ht="15.75" customHeigh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8" s="63" customFormat="1" ht="36.75">
      <c r="A21" s="262"/>
      <c r="B21" s="264"/>
      <c r="C21" s="208" t="s">
        <v>12</v>
      </c>
      <c r="D21" s="207" t="s">
        <v>13</v>
      </c>
      <c r="E21" s="207" t="s">
        <v>14</v>
      </c>
      <c r="F21" s="207" t="s">
        <v>15</v>
      </c>
      <c r="G21" s="2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8" s="63" customForma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8" s="63" customFormat="1" ht="15.75" customHeight="1">
      <c r="A23" s="273" t="s">
        <v>10</v>
      </c>
      <c r="B23" s="276" t="s">
        <v>60</v>
      </c>
      <c r="C23" s="2" t="s">
        <v>25</v>
      </c>
      <c r="D23" s="2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8" s="64" customFormat="1" ht="25.5">
      <c r="A24" s="274"/>
      <c r="B24" s="277"/>
      <c r="C24" s="66" t="s">
        <v>64</v>
      </c>
      <c r="D24" s="6" t="s">
        <v>27</v>
      </c>
      <c r="E24" s="7">
        <f>ROUND(E26/E25*100,1)</f>
        <v>100</v>
      </c>
      <c r="F24" s="7">
        <f>ROUND(F26/F25*100,1)</f>
        <v>100</v>
      </c>
      <c r="G24" s="7">
        <f>IF(F24/E24*100&gt;100,100,F24/E24*100)</f>
        <v>100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8" s="63" customFormat="1">
      <c r="A25" s="274"/>
      <c r="B25" s="277"/>
      <c r="C25" s="67" t="s">
        <v>65</v>
      </c>
      <c r="D25" s="8" t="s">
        <v>66</v>
      </c>
      <c r="E25" s="68">
        <f>F25</f>
        <v>0.99</v>
      </c>
      <c r="F25" s="68">
        <v>0.99</v>
      </c>
      <c r="G25" s="10"/>
      <c r="H25" s="279"/>
      <c r="I25" s="279"/>
      <c r="J25" s="279"/>
      <c r="K25" s="279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s="63" customFormat="1">
      <c r="A26" s="274"/>
      <c r="B26" s="277"/>
      <c r="C26" s="67" t="s">
        <v>74</v>
      </c>
      <c r="D26" s="8" t="s">
        <v>66</v>
      </c>
      <c r="E26" s="68">
        <f>E25*D13%</f>
        <v>0.99</v>
      </c>
      <c r="F26" s="68">
        <v>0.99</v>
      </c>
      <c r="G26" s="10"/>
      <c r="H26" s="279"/>
      <c r="I26" s="279"/>
      <c r="J26" s="279"/>
      <c r="K26" s="279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78" s="63" customFormat="1" ht="25.5">
      <c r="A27" s="274"/>
      <c r="B27" s="277"/>
      <c r="C27" s="66" t="s">
        <v>75</v>
      </c>
      <c r="D27" s="6" t="s">
        <v>27</v>
      </c>
      <c r="E27" s="7">
        <f>ROUND(E29/E28*100,1)</f>
        <v>100</v>
      </c>
      <c r="F27" s="7">
        <f>ROUND(F29/F28*100,1)</f>
        <v>100</v>
      </c>
      <c r="G27" s="7">
        <f>IF(F27/E27*100&gt;100,100,F27/E27*100)</f>
        <v>100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</row>
    <row r="28" spans="1:78" s="63" customFormat="1">
      <c r="A28" s="274"/>
      <c r="B28" s="277"/>
      <c r="C28" s="67" t="s">
        <v>76</v>
      </c>
      <c r="D28" s="8" t="s">
        <v>18</v>
      </c>
      <c r="E28" s="68">
        <f>F28</f>
        <v>2</v>
      </c>
      <c r="F28" s="68">
        <v>2</v>
      </c>
      <c r="G28" s="1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s="63" customFormat="1">
      <c r="A29" s="274"/>
      <c r="B29" s="277"/>
      <c r="C29" s="67" t="s">
        <v>77</v>
      </c>
      <c r="D29" s="8" t="s">
        <v>18</v>
      </c>
      <c r="E29" s="68">
        <f>E28*D14%</f>
        <v>2</v>
      </c>
      <c r="F29" s="68">
        <v>2</v>
      </c>
      <c r="G29" s="10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s="63" customFormat="1" ht="51">
      <c r="A30" s="274"/>
      <c r="B30" s="277"/>
      <c r="C30" s="69" t="s">
        <v>78</v>
      </c>
      <c r="D30" s="6" t="s">
        <v>27</v>
      </c>
      <c r="E30" s="7">
        <f>IF(E31&gt;0,ROUND(E32/E31*100,1),0)</f>
        <v>100</v>
      </c>
      <c r="F30" s="7">
        <f>IF(F31&gt;0,ROUND(F32/F31*100,1),0)</f>
        <v>100</v>
      </c>
      <c r="G30" s="7">
        <v>100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s="63" customFormat="1">
      <c r="A31" s="274"/>
      <c r="B31" s="277"/>
      <c r="C31" s="67" t="s">
        <v>79</v>
      </c>
      <c r="D31" s="8" t="s">
        <v>18</v>
      </c>
      <c r="E31" s="10">
        <v>2</v>
      </c>
      <c r="F31" s="232">
        <v>3</v>
      </c>
      <c r="G31" s="10"/>
      <c r="H31" s="280"/>
      <c r="I31" s="281"/>
      <c r="J31" s="281"/>
      <c r="K31" s="281"/>
      <c r="L31" s="281"/>
      <c r="M31" s="281"/>
      <c r="N31" s="281"/>
      <c r="O31" s="28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8" s="63" customFormat="1" ht="25.5">
      <c r="A32" s="274"/>
      <c r="B32" s="277"/>
      <c r="C32" s="67" t="s">
        <v>80</v>
      </c>
      <c r="D32" s="8" t="s">
        <v>18</v>
      </c>
      <c r="E32" s="10">
        <f>E31*D15%</f>
        <v>2</v>
      </c>
      <c r="F32" s="232">
        <v>3</v>
      </c>
      <c r="G32" s="10"/>
      <c r="H32" s="280"/>
      <c r="I32" s="281"/>
      <c r="J32" s="281"/>
      <c r="K32" s="281"/>
      <c r="L32" s="281"/>
      <c r="M32" s="281"/>
      <c r="N32" s="281"/>
      <c r="O32" s="28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s="63" customFormat="1">
      <c r="A33" s="274"/>
      <c r="B33" s="277"/>
      <c r="C33" s="282" t="s">
        <v>28</v>
      </c>
      <c r="D33" s="283"/>
      <c r="E33" s="283"/>
      <c r="F33" s="284"/>
      <c r="G33" s="14">
        <f>(G24+G27+G30)/3</f>
        <v>100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63" customFormat="1">
      <c r="A34" s="274"/>
      <c r="B34" s="277"/>
      <c r="C34" s="2" t="s">
        <v>29</v>
      </c>
      <c r="D34" s="2"/>
      <c r="E34" s="11" t="s">
        <v>19</v>
      </c>
      <c r="F34" s="11" t="s">
        <v>20</v>
      </c>
      <c r="G34" s="11" t="s">
        <v>21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</row>
    <row r="35" spans="1:78" s="63" customFormat="1">
      <c r="A35" s="274"/>
      <c r="B35" s="277"/>
      <c r="C35" s="12" t="s">
        <v>30</v>
      </c>
      <c r="D35" s="13" t="s">
        <v>18</v>
      </c>
      <c r="E35" s="189">
        <f>ROUND(SUM(E36:E44)/9,2)</f>
        <v>12.56</v>
      </c>
      <c r="F35" s="189">
        <f>ROUND(SUM(F36:F44)/9,2)</f>
        <v>15.67</v>
      </c>
      <c r="G35" s="14">
        <f>F35/E35*100</f>
        <v>124.76114649681529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</row>
    <row r="36" spans="1:78" s="63" customFormat="1" ht="15.75" customHeight="1">
      <c r="A36" s="274"/>
      <c r="B36" s="277"/>
      <c r="C36" s="9" t="s">
        <v>67</v>
      </c>
      <c r="D36" s="8" t="s">
        <v>18</v>
      </c>
      <c r="E36" s="10">
        <v>13</v>
      </c>
      <c r="F36" s="10">
        <v>13</v>
      </c>
      <c r="G36" s="10"/>
      <c r="H36" s="285" t="s">
        <v>81</v>
      </c>
      <c r="I36" s="286"/>
      <c r="J36" s="286"/>
      <c r="K36" s="286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</row>
    <row r="37" spans="1:78" s="63" customFormat="1">
      <c r="A37" s="274"/>
      <c r="B37" s="277"/>
      <c r="C37" s="9" t="s">
        <v>68</v>
      </c>
      <c r="D37" s="8" t="s">
        <v>18</v>
      </c>
      <c r="E37" s="10">
        <v>13</v>
      </c>
      <c r="F37" s="10">
        <v>13</v>
      </c>
      <c r="G37" s="10"/>
      <c r="H37" s="285"/>
      <c r="I37" s="286"/>
      <c r="J37" s="286"/>
      <c r="K37" s="286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8" s="63" customFormat="1">
      <c r="A38" s="274"/>
      <c r="B38" s="277"/>
      <c r="C38" s="9" t="s">
        <v>69</v>
      </c>
      <c r="D38" s="8" t="s">
        <v>18</v>
      </c>
      <c r="E38" s="10">
        <v>13</v>
      </c>
      <c r="F38" s="10">
        <v>13</v>
      </c>
      <c r="G38" s="10"/>
      <c r="H38" s="285"/>
      <c r="I38" s="286"/>
      <c r="J38" s="286"/>
      <c r="K38" s="286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8" s="63" customFormat="1">
      <c r="A39" s="274"/>
      <c r="B39" s="277"/>
      <c r="C39" s="9" t="s">
        <v>32</v>
      </c>
      <c r="D39" s="8" t="s">
        <v>18</v>
      </c>
      <c r="E39" s="10">
        <v>13</v>
      </c>
      <c r="F39" s="232">
        <v>19</v>
      </c>
      <c r="G39" s="10"/>
      <c r="H39" s="285"/>
      <c r="I39" s="286"/>
      <c r="J39" s="286"/>
      <c r="K39" s="286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8" s="63" customFormat="1">
      <c r="A40" s="274"/>
      <c r="B40" s="277"/>
      <c r="C40" s="9" t="s">
        <v>70</v>
      </c>
      <c r="D40" s="8" t="s">
        <v>18</v>
      </c>
      <c r="E40" s="10">
        <v>13</v>
      </c>
      <c r="F40" s="232">
        <v>19</v>
      </c>
      <c r="G40" s="10"/>
      <c r="H40" s="285"/>
      <c r="I40" s="286"/>
      <c r="J40" s="286"/>
      <c r="K40" s="286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8" s="63" customFormat="1">
      <c r="A41" s="274"/>
      <c r="B41" s="277"/>
      <c r="C41" s="9" t="s">
        <v>71</v>
      </c>
      <c r="D41" s="8" t="s">
        <v>18</v>
      </c>
      <c r="E41" s="10">
        <v>12</v>
      </c>
      <c r="F41" s="10">
        <v>16</v>
      </c>
      <c r="G41" s="10"/>
      <c r="H41" s="285"/>
      <c r="I41" s="286"/>
      <c r="J41" s="286"/>
      <c r="K41" s="286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8" s="63" customFormat="1">
      <c r="A42" s="274"/>
      <c r="B42" s="277"/>
      <c r="C42" s="9" t="s">
        <v>33</v>
      </c>
      <c r="D42" s="8" t="s">
        <v>18</v>
      </c>
      <c r="E42" s="10">
        <v>12</v>
      </c>
      <c r="F42" s="10">
        <v>16</v>
      </c>
      <c r="G42" s="10"/>
      <c r="H42" s="285"/>
      <c r="I42" s="286"/>
      <c r="J42" s="286"/>
      <c r="K42" s="286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8" s="63" customFormat="1">
      <c r="A43" s="274"/>
      <c r="B43" s="277"/>
      <c r="C43" s="9" t="s">
        <v>72</v>
      </c>
      <c r="D43" s="8" t="s">
        <v>18</v>
      </c>
      <c r="E43" s="10">
        <v>12</v>
      </c>
      <c r="F43" s="10">
        <v>16</v>
      </c>
      <c r="G43" s="10"/>
      <c r="H43" s="285"/>
      <c r="I43" s="286"/>
      <c r="J43" s="286"/>
      <c r="K43" s="286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8" s="63" customFormat="1">
      <c r="A44" s="274"/>
      <c r="B44" s="277"/>
      <c r="C44" s="9" t="s">
        <v>73</v>
      </c>
      <c r="D44" s="8" t="s">
        <v>18</v>
      </c>
      <c r="E44" s="10">
        <v>12</v>
      </c>
      <c r="F44" s="10">
        <v>16</v>
      </c>
      <c r="G44" s="10"/>
      <c r="H44" s="285"/>
      <c r="I44" s="286"/>
      <c r="J44" s="286"/>
      <c r="K44" s="286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 s="63" customFormat="1">
      <c r="A45" s="275"/>
      <c r="B45" s="278"/>
      <c r="C45" s="282" t="s">
        <v>31</v>
      </c>
      <c r="D45" s="283"/>
      <c r="E45" s="283"/>
      <c r="F45" s="284"/>
      <c r="G45" s="14">
        <f>(G35+G33)/2</f>
        <v>112.38057324840764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7" spans="1:78" ht="15.75" customHeight="1">
      <c r="B47" s="272"/>
      <c r="C47" s="272"/>
      <c r="D47" s="272"/>
      <c r="E47" s="272"/>
      <c r="F47" s="272"/>
      <c r="G47" s="272"/>
    </row>
  </sheetData>
  <mergeCells count="32">
    <mergeCell ref="B47:G47"/>
    <mergeCell ref="A23:A45"/>
    <mergeCell ref="B23:B45"/>
    <mergeCell ref="H25:K26"/>
    <mergeCell ref="H31:O31"/>
    <mergeCell ref="H32:O32"/>
    <mergeCell ref="C33:F33"/>
    <mergeCell ref="H36:K44"/>
    <mergeCell ref="C45:F45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CH45"/>
  <sheetViews>
    <sheetView view="pageBreakPreview" topLeftCell="A10" zoomScale="70" zoomScaleNormal="80" zoomScaleSheetLayoutView="70" workbookViewId="0">
      <selection activeCell="E41" sqref="E41:E44"/>
    </sheetView>
  </sheetViews>
  <sheetFormatPr defaultColWidth="9.140625" defaultRowHeight="15.75"/>
  <cols>
    <col min="1" max="1" width="4.85546875" style="70" customWidth="1"/>
    <col min="2" max="2" width="12.28515625" style="206" customWidth="1"/>
    <col min="3" max="3" width="89.85546875" style="70" customWidth="1"/>
    <col min="4" max="4" width="10.42578125" style="71" customWidth="1"/>
    <col min="5" max="6" width="10" style="71" customWidth="1"/>
    <col min="7" max="7" width="7.7109375" style="72" customWidth="1"/>
    <col min="8" max="9" width="9.140625" style="62"/>
    <col min="10" max="10" width="9.28515625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249" t="s">
        <v>93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0" t="s">
        <v>132</v>
      </c>
      <c r="B6" s="21"/>
      <c r="C6" s="22"/>
      <c r="D6" s="23"/>
      <c r="E6" s="24"/>
      <c r="F6" s="25"/>
      <c r="G6" s="23"/>
      <c r="H6" s="26"/>
      <c r="I6" s="26"/>
      <c r="J6" s="27"/>
      <c r="K6" s="2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 ht="16.5" thickBot="1">
      <c r="A7" s="20" t="s">
        <v>132</v>
      </c>
      <c r="B7" s="21"/>
      <c r="C7" s="22"/>
      <c r="D7" s="23"/>
      <c r="E7" s="24"/>
      <c r="F7" s="25"/>
      <c r="G7" s="23"/>
      <c r="H7" s="26"/>
      <c r="I7" s="26"/>
      <c r="J7" s="27"/>
      <c r="K7" s="2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 ht="16.5" thickBot="1">
      <c r="A8" s="254" t="s">
        <v>0</v>
      </c>
      <c r="B8" s="257" t="s">
        <v>55</v>
      </c>
      <c r="C8" s="258"/>
      <c r="D8" s="258"/>
      <c r="E8" s="258"/>
      <c r="F8" s="259"/>
      <c r="G8" s="258"/>
      <c r="H8" s="259"/>
      <c r="I8" s="259"/>
      <c r="J8" s="259"/>
      <c r="K8" s="236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255"/>
      <c r="B9" s="239" t="s">
        <v>1</v>
      </c>
      <c r="C9" s="241" t="s">
        <v>2</v>
      </c>
      <c r="D9" s="242"/>
      <c r="E9" s="242"/>
      <c r="F9" s="242"/>
      <c r="G9" s="243"/>
      <c r="H9" s="250" t="s">
        <v>3</v>
      </c>
      <c r="I9" s="251"/>
      <c r="J9" s="251"/>
      <c r="K9" s="23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 thickBot="1">
      <c r="A10" s="255"/>
      <c r="B10" s="240"/>
      <c r="C10" s="244"/>
      <c r="D10" s="245"/>
      <c r="E10" s="245"/>
      <c r="F10" s="245"/>
      <c r="G10" s="246"/>
      <c r="H10" s="252"/>
      <c r="I10" s="253"/>
      <c r="J10" s="253"/>
      <c r="K10" s="23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9.5" thickBot="1">
      <c r="A11" s="256"/>
      <c r="B11" s="30"/>
      <c r="C11" s="31"/>
      <c r="D11" s="32" t="s">
        <v>57</v>
      </c>
      <c r="E11" s="32" t="s">
        <v>58</v>
      </c>
      <c r="F11" s="33" t="s">
        <v>59</v>
      </c>
      <c r="G11" s="32" t="s">
        <v>4</v>
      </c>
      <c r="H11" s="33" t="s">
        <v>5</v>
      </c>
      <c r="I11" s="34" t="s">
        <v>6</v>
      </c>
      <c r="J11" s="35" t="s">
        <v>7</v>
      </c>
      <c r="K11" s="23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 ht="16.5" thickBot="1">
      <c r="A12" s="36">
        <v>1</v>
      </c>
      <c r="B12" s="37" t="s">
        <v>8</v>
      </c>
      <c r="C12" s="38" t="s">
        <v>9</v>
      </c>
      <c r="D12" s="39">
        <v>4</v>
      </c>
      <c r="E12" s="39">
        <v>5</v>
      </c>
      <c r="F12" s="40">
        <v>6</v>
      </c>
      <c r="G12" s="39">
        <v>7</v>
      </c>
      <c r="H12" s="41">
        <v>8</v>
      </c>
      <c r="I12" s="42">
        <v>9</v>
      </c>
      <c r="J12" s="43">
        <v>10</v>
      </c>
      <c r="K12" s="44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33" customHeight="1">
      <c r="A13" s="289" t="s">
        <v>9</v>
      </c>
      <c r="B13" s="296" t="s">
        <v>93</v>
      </c>
      <c r="C13" s="113" t="s">
        <v>51</v>
      </c>
      <c r="D13" s="114">
        <v>100</v>
      </c>
      <c r="E13" s="47">
        <f>F24</f>
        <v>100</v>
      </c>
      <c r="F13" s="47">
        <f>IF(E13/D13*100&gt;100,100,E13/D13*100)</f>
        <v>100</v>
      </c>
      <c r="G13" s="115" t="s">
        <v>24</v>
      </c>
      <c r="H13" s="271"/>
      <c r="I13" s="271"/>
      <c r="J13" s="271"/>
      <c r="K13" s="260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47.25">
      <c r="A14" s="266"/>
      <c r="B14" s="297"/>
      <c r="C14" s="95" t="s">
        <v>23</v>
      </c>
      <c r="D14" s="116">
        <v>98</v>
      </c>
      <c r="E14" s="73">
        <f>F27</f>
        <v>100</v>
      </c>
      <c r="F14" s="47">
        <f t="shared" ref="F14:F15" si="0">IF(E14/D14*100&gt;100,100,E14/D14*100)</f>
        <v>100</v>
      </c>
      <c r="G14" s="117" t="s">
        <v>24</v>
      </c>
      <c r="H14" s="271"/>
      <c r="I14" s="271"/>
      <c r="J14" s="271"/>
      <c r="K14" s="26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19" customFormat="1" ht="48.75" customHeight="1" thickBot="1">
      <c r="A15" s="266"/>
      <c r="B15" s="298"/>
      <c r="C15" s="97" t="s">
        <v>83</v>
      </c>
      <c r="D15" s="118">
        <v>100</v>
      </c>
      <c r="E15" s="124">
        <f>F30</f>
        <v>100</v>
      </c>
      <c r="F15" s="47">
        <f t="shared" si="0"/>
        <v>100</v>
      </c>
      <c r="G15" s="119" t="s">
        <v>24</v>
      </c>
      <c r="H15" s="271"/>
      <c r="I15" s="271"/>
      <c r="J15" s="271"/>
      <c r="K15" s="260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19" customFormat="1" ht="16.5" thickBot="1">
      <c r="A16" s="267"/>
      <c r="B16" s="54" t="s">
        <v>61</v>
      </c>
      <c r="C16" s="120" t="s">
        <v>62</v>
      </c>
      <c r="D16" s="101" t="s">
        <v>87</v>
      </c>
      <c r="E16" s="102" t="s">
        <v>87</v>
      </c>
      <c r="F16" s="103" t="s">
        <v>88</v>
      </c>
      <c r="G16" s="121">
        <f>SUM(F13:F15)/3</f>
        <v>100</v>
      </c>
      <c r="H16" s="190">
        <f>E35</f>
        <v>47.22</v>
      </c>
      <c r="I16" s="191">
        <f>F35</f>
        <v>47.67</v>
      </c>
      <c r="J16" s="129">
        <f t="shared" ref="J16" si="1">IF(I16/H16*100&gt;100,100,I16/H16*100)</f>
        <v>100</v>
      </c>
      <c r="K16" s="128">
        <f>(J16+G16)/2</f>
        <v>100</v>
      </c>
      <c r="L16" s="60">
        <f>I16-H16</f>
        <v>0.45000000000000284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8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8" s="63" customFormat="1" ht="36.75">
      <c r="A21" s="262"/>
      <c r="B21" s="264"/>
      <c r="C21" s="208" t="s">
        <v>12</v>
      </c>
      <c r="D21" s="207" t="s">
        <v>13</v>
      </c>
      <c r="E21" s="207" t="s">
        <v>14</v>
      </c>
      <c r="F21" s="207" t="s">
        <v>15</v>
      </c>
      <c r="G21" s="2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8" s="63" customForma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8" s="63" customFormat="1">
      <c r="A23" s="299" t="s">
        <v>9</v>
      </c>
      <c r="B23" s="276" t="s">
        <v>93</v>
      </c>
      <c r="C23" s="105" t="s">
        <v>25</v>
      </c>
      <c r="D23" s="106"/>
      <c r="E23" s="122" t="s">
        <v>16</v>
      </c>
      <c r="F23" s="122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8" s="64" customFormat="1" ht="25.5">
      <c r="A24" s="300"/>
      <c r="B24" s="277"/>
      <c r="C24" s="66" t="s">
        <v>64</v>
      </c>
      <c r="D24" s="6" t="s">
        <v>27</v>
      </c>
      <c r="E24" s="7">
        <f>ROUND(E26/E25*100,1)</f>
        <v>100</v>
      </c>
      <c r="F24" s="7">
        <f>ROUND(F26/F25*100,1)</f>
        <v>100</v>
      </c>
      <c r="G24" s="7">
        <f>IF(F24/E24*100&gt;100,100,F24/E24*100)</f>
        <v>100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8" s="63" customFormat="1">
      <c r="A25" s="300"/>
      <c r="B25" s="277"/>
      <c r="C25" s="107" t="s">
        <v>65</v>
      </c>
      <c r="D25" s="8" t="s">
        <v>66</v>
      </c>
      <c r="E25" s="68">
        <f>F25</f>
        <v>7.29</v>
      </c>
      <c r="F25" s="68">
        <v>7.29</v>
      </c>
      <c r="G25" s="108"/>
      <c r="H25" s="302"/>
      <c r="I25" s="279"/>
      <c r="J25" s="279"/>
      <c r="K25" s="279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s="63" customFormat="1">
      <c r="A26" s="300"/>
      <c r="B26" s="277"/>
      <c r="C26" s="107" t="s">
        <v>74</v>
      </c>
      <c r="D26" s="8" t="s">
        <v>66</v>
      </c>
      <c r="E26" s="68">
        <f>E25*D13%</f>
        <v>7.29</v>
      </c>
      <c r="F26" s="68">
        <v>7.29</v>
      </c>
      <c r="G26" s="108"/>
      <c r="H26" s="302"/>
      <c r="I26" s="279"/>
      <c r="J26" s="279"/>
      <c r="K26" s="279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78" s="63" customFormat="1" ht="25.5">
      <c r="A27" s="300"/>
      <c r="B27" s="277"/>
      <c r="C27" s="66" t="s">
        <v>75</v>
      </c>
      <c r="D27" s="6" t="s">
        <v>27</v>
      </c>
      <c r="E27" s="7">
        <f>ROUND(E29/E28*100,1)</f>
        <v>98</v>
      </c>
      <c r="F27" s="7">
        <f>ROUND(F29/F28*100,1)</f>
        <v>100</v>
      </c>
      <c r="G27" s="7">
        <f>IF(F27/E27*100&gt;100,100,F27/E27*100)</f>
        <v>100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</row>
    <row r="28" spans="1:78" s="63" customFormat="1">
      <c r="A28" s="300"/>
      <c r="B28" s="277"/>
      <c r="C28" s="107" t="s">
        <v>76</v>
      </c>
      <c r="D28" s="8" t="s">
        <v>18</v>
      </c>
      <c r="E28" s="68">
        <f>F28</f>
        <v>16</v>
      </c>
      <c r="F28" s="68">
        <v>16</v>
      </c>
      <c r="G28" s="108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s="63" customFormat="1">
      <c r="A29" s="300"/>
      <c r="B29" s="277"/>
      <c r="C29" s="107" t="s">
        <v>77</v>
      </c>
      <c r="D29" s="8" t="s">
        <v>18</v>
      </c>
      <c r="E29" s="68">
        <f>E28*D14%</f>
        <v>15.68</v>
      </c>
      <c r="F29" s="68">
        <v>16</v>
      </c>
      <c r="G29" s="108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s="63" customFormat="1" ht="25.5">
      <c r="A30" s="300"/>
      <c r="B30" s="277"/>
      <c r="C30" s="123" t="s">
        <v>94</v>
      </c>
      <c r="D30" s="6" t="s">
        <v>27</v>
      </c>
      <c r="E30" s="7">
        <f>IF(E31&gt;0,ROUND(E32/E31*100,1),0)</f>
        <v>100</v>
      </c>
      <c r="F30" s="7">
        <f>IF(F31&gt;0,ROUND(F32/F31*100,1),0)</f>
        <v>100</v>
      </c>
      <c r="G30" s="7">
        <f>IF(F30/E30*100&gt;130,130,F30/E30*100)</f>
        <v>100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s="63" customFormat="1">
      <c r="A31" s="300"/>
      <c r="B31" s="277"/>
      <c r="C31" s="107" t="s">
        <v>95</v>
      </c>
      <c r="D31" s="8" t="s">
        <v>66</v>
      </c>
      <c r="E31" s="10">
        <v>26</v>
      </c>
      <c r="F31" s="232">
        <v>26</v>
      </c>
      <c r="G31" s="108"/>
      <c r="H31" s="280"/>
      <c r="I31" s="281"/>
      <c r="J31" s="281"/>
      <c r="K31" s="281"/>
      <c r="L31" s="281"/>
      <c r="M31" s="281"/>
      <c r="N31" s="281"/>
      <c r="O31" s="28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8" s="63" customFormat="1">
      <c r="A32" s="300"/>
      <c r="B32" s="277"/>
      <c r="C32" s="107" t="s">
        <v>96</v>
      </c>
      <c r="D32" s="8" t="s">
        <v>66</v>
      </c>
      <c r="E32" s="10">
        <f>E31*D15%</f>
        <v>26</v>
      </c>
      <c r="F32" s="232">
        <v>26</v>
      </c>
      <c r="G32" s="108"/>
      <c r="H32" s="280"/>
      <c r="I32" s="281"/>
      <c r="J32" s="281"/>
      <c r="K32" s="281"/>
      <c r="L32" s="281"/>
      <c r="M32" s="281"/>
      <c r="N32" s="281"/>
      <c r="O32" s="28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s="63" customFormat="1">
      <c r="A33" s="300"/>
      <c r="B33" s="277"/>
      <c r="C33" s="282" t="s">
        <v>28</v>
      </c>
      <c r="D33" s="283"/>
      <c r="E33" s="283"/>
      <c r="F33" s="284"/>
      <c r="G33" s="14">
        <f>(G24+G27+G30)/3</f>
        <v>100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63" customFormat="1">
      <c r="A34" s="300"/>
      <c r="B34" s="277"/>
      <c r="C34" s="2" t="s">
        <v>29</v>
      </c>
      <c r="D34" s="2"/>
      <c r="E34" s="11" t="s">
        <v>19</v>
      </c>
      <c r="F34" s="11" t="s">
        <v>20</v>
      </c>
      <c r="G34" s="11" t="s">
        <v>21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</row>
    <row r="35" spans="1:78" s="63" customFormat="1">
      <c r="A35" s="300"/>
      <c r="B35" s="277"/>
      <c r="C35" s="12" t="s">
        <v>92</v>
      </c>
      <c r="D35" s="13" t="s">
        <v>18</v>
      </c>
      <c r="E35" s="189">
        <f>ROUND(SUM(E36:E44)/9,2)</f>
        <v>47.22</v>
      </c>
      <c r="F35" s="189">
        <f>ROUND(SUM(F36:F44)/9,2)</f>
        <v>47.67</v>
      </c>
      <c r="G35" s="14">
        <f>IF(F35/E35*100&gt;100,100,F35/E35*100)</f>
        <v>100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</row>
    <row r="36" spans="1:78" s="63" customFormat="1">
      <c r="A36" s="300"/>
      <c r="B36" s="277"/>
      <c r="C36" s="9" t="s">
        <v>67</v>
      </c>
      <c r="D36" s="8" t="s">
        <v>18</v>
      </c>
      <c r="E36" s="10">
        <v>49</v>
      </c>
      <c r="F36" s="10">
        <v>49</v>
      </c>
      <c r="G36" s="10"/>
      <c r="H36" s="303" t="s">
        <v>81</v>
      </c>
      <c r="I36" s="304"/>
      <c r="J36" s="304"/>
      <c r="K36" s="304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</row>
    <row r="37" spans="1:78" s="63" customFormat="1">
      <c r="A37" s="300"/>
      <c r="B37" s="277"/>
      <c r="C37" s="9" t="s">
        <v>68</v>
      </c>
      <c r="D37" s="8" t="s">
        <v>18</v>
      </c>
      <c r="E37" s="10">
        <v>49</v>
      </c>
      <c r="F37" s="10">
        <v>49</v>
      </c>
      <c r="G37" s="10"/>
      <c r="H37" s="303"/>
      <c r="I37" s="304"/>
      <c r="J37" s="304"/>
      <c r="K37" s="304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8" s="63" customFormat="1">
      <c r="A38" s="300"/>
      <c r="B38" s="277"/>
      <c r="C38" s="9" t="s">
        <v>69</v>
      </c>
      <c r="D38" s="8" t="s">
        <v>18</v>
      </c>
      <c r="E38" s="10">
        <v>49</v>
      </c>
      <c r="F38" s="10">
        <v>49</v>
      </c>
      <c r="G38" s="10"/>
      <c r="H38" s="303"/>
      <c r="I38" s="304"/>
      <c r="J38" s="304"/>
      <c r="K38" s="304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8" s="63" customFormat="1">
      <c r="A39" s="300"/>
      <c r="B39" s="277"/>
      <c r="C39" s="9" t="s">
        <v>32</v>
      </c>
      <c r="D39" s="8" t="s">
        <v>18</v>
      </c>
      <c r="E39" s="10">
        <v>49</v>
      </c>
      <c r="F39" s="232">
        <v>49</v>
      </c>
      <c r="G39" s="10"/>
      <c r="H39" s="303"/>
      <c r="I39" s="304"/>
      <c r="J39" s="304"/>
      <c r="K39" s="304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8" s="63" customFormat="1">
      <c r="A40" s="300"/>
      <c r="B40" s="277"/>
      <c r="C40" s="9" t="s">
        <v>70</v>
      </c>
      <c r="D40" s="8" t="s">
        <v>18</v>
      </c>
      <c r="E40" s="10">
        <v>49</v>
      </c>
      <c r="F40" s="232">
        <v>49</v>
      </c>
      <c r="G40" s="10"/>
      <c r="H40" s="303"/>
      <c r="I40" s="304"/>
      <c r="J40" s="304"/>
      <c r="K40" s="304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8" s="63" customFormat="1">
      <c r="A41" s="300"/>
      <c r="B41" s="277"/>
      <c r="C41" s="9" t="s">
        <v>71</v>
      </c>
      <c r="D41" s="8" t="s">
        <v>18</v>
      </c>
      <c r="E41" s="10">
        <v>45</v>
      </c>
      <c r="F41" s="10">
        <v>46</v>
      </c>
      <c r="G41" s="10"/>
      <c r="H41" s="303"/>
      <c r="I41" s="304"/>
      <c r="J41" s="304"/>
      <c r="K41" s="304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8" s="63" customFormat="1">
      <c r="A42" s="300"/>
      <c r="B42" s="277"/>
      <c r="C42" s="9" t="s">
        <v>33</v>
      </c>
      <c r="D42" s="8" t="s">
        <v>18</v>
      </c>
      <c r="E42" s="10">
        <v>45</v>
      </c>
      <c r="F42" s="10">
        <v>46</v>
      </c>
      <c r="G42" s="10"/>
      <c r="H42" s="303"/>
      <c r="I42" s="304"/>
      <c r="J42" s="304"/>
      <c r="K42" s="304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8" s="63" customFormat="1">
      <c r="A43" s="300"/>
      <c r="B43" s="277"/>
      <c r="C43" s="9" t="s">
        <v>72</v>
      </c>
      <c r="D43" s="8" t="s">
        <v>18</v>
      </c>
      <c r="E43" s="10">
        <v>45</v>
      </c>
      <c r="F43" s="10">
        <v>46</v>
      </c>
      <c r="G43" s="10"/>
      <c r="H43" s="303"/>
      <c r="I43" s="304"/>
      <c r="J43" s="304"/>
      <c r="K43" s="304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8" s="63" customFormat="1">
      <c r="A44" s="300"/>
      <c r="B44" s="277"/>
      <c r="C44" s="9" t="s">
        <v>73</v>
      </c>
      <c r="D44" s="8" t="s">
        <v>18</v>
      </c>
      <c r="E44" s="10">
        <v>45</v>
      </c>
      <c r="F44" s="10">
        <v>46</v>
      </c>
      <c r="G44" s="10"/>
      <c r="H44" s="303"/>
      <c r="I44" s="304"/>
      <c r="J44" s="304"/>
      <c r="K44" s="304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 s="63" customFormat="1">
      <c r="A45" s="301"/>
      <c r="B45" s="278"/>
      <c r="C45" s="282" t="s">
        <v>31</v>
      </c>
      <c r="D45" s="283"/>
      <c r="E45" s="283"/>
      <c r="F45" s="284"/>
      <c r="G45" s="14">
        <f>(G35+G33)/2</f>
        <v>100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</sheetData>
  <mergeCells count="31">
    <mergeCell ref="A23:A45"/>
    <mergeCell ref="B23:B45"/>
    <mergeCell ref="H25:K26"/>
    <mergeCell ref="H31:O31"/>
    <mergeCell ref="H32:O32"/>
    <mergeCell ref="C33:F33"/>
    <mergeCell ref="H36:K44"/>
    <mergeCell ref="C45:F45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H70"/>
  <sheetViews>
    <sheetView view="pageBreakPreview" topLeftCell="A19" zoomScale="80" zoomScaleNormal="80" zoomScaleSheetLayoutView="80" workbookViewId="0">
      <selection activeCell="D14" sqref="D14"/>
    </sheetView>
  </sheetViews>
  <sheetFormatPr defaultColWidth="9.140625" defaultRowHeight="15.75"/>
  <cols>
    <col min="1" max="1" width="4.85546875" style="70" customWidth="1"/>
    <col min="2" max="2" width="12.28515625" style="112" customWidth="1"/>
    <col min="3" max="3" width="89.85546875" style="70" customWidth="1"/>
    <col min="4" max="4" width="10.42578125" style="71" customWidth="1"/>
    <col min="5" max="5" width="10" style="71" customWidth="1"/>
    <col min="6" max="6" width="12.7109375" style="71" customWidth="1"/>
    <col min="7" max="7" width="12.28515625" style="72" customWidth="1"/>
    <col min="8" max="8" width="12.140625" style="62" customWidth="1"/>
    <col min="9" max="9" width="9.140625" style="62"/>
    <col min="10" max="10" width="13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315" t="s">
        <v>98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49" t="s">
        <v>132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>
      <c r="A7" s="20" t="s">
        <v>206</v>
      </c>
      <c r="B7" s="21"/>
      <c r="C7" s="22"/>
      <c r="D7" s="23"/>
      <c r="E7" s="24"/>
      <c r="F7" s="25"/>
      <c r="G7" s="23"/>
      <c r="H7" s="26"/>
      <c r="I7" s="26"/>
      <c r="J7" s="27"/>
      <c r="K7" s="2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>
      <c r="A8" s="306" t="s">
        <v>0</v>
      </c>
      <c r="B8" s="309" t="s">
        <v>55</v>
      </c>
      <c r="C8" s="309"/>
      <c r="D8" s="309"/>
      <c r="E8" s="309"/>
      <c r="F8" s="310"/>
      <c r="G8" s="309"/>
      <c r="H8" s="310"/>
      <c r="I8" s="310"/>
      <c r="J8" s="310"/>
      <c r="K8" s="311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306"/>
      <c r="B9" s="312" t="s">
        <v>1</v>
      </c>
      <c r="C9" s="313" t="s">
        <v>2</v>
      </c>
      <c r="D9" s="313"/>
      <c r="E9" s="313"/>
      <c r="F9" s="313"/>
      <c r="G9" s="313"/>
      <c r="H9" s="314" t="s">
        <v>3</v>
      </c>
      <c r="I9" s="314"/>
      <c r="J9" s="314"/>
      <c r="K9" s="311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>
      <c r="A10" s="306"/>
      <c r="B10" s="312"/>
      <c r="C10" s="313"/>
      <c r="D10" s="313"/>
      <c r="E10" s="313"/>
      <c r="F10" s="313"/>
      <c r="G10" s="313"/>
      <c r="H10" s="314"/>
      <c r="I10" s="314"/>
      <c r="J10" s="314"/>
      <c r="K10" s="31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8.75">
      <c r="A11" s="306"/>
      <c r="B11" s="139"/>
      <c r="C11" s="139"/>
      <c r="D11" s="140" t="s">
        <v>57</v>
      </c>
      <c r="E11" s="140" t="s">
        <v>58</v>
      </c>
      <c r="F11" s="141" t="s">
        <v>59</v>
      </c>
      <c r="G11" s="140" t="s">
        <v>4</v>
      </c>
      <c r="H11" s="141" t="s">
        <v>5</v>
      </c>
      <c r="I11" s="142" t="s">
        <v>6</v>
      </c>
      <c r="J11" s="143" t="s">
        <v>7</v>
      </c>
      <c r="K11" s="311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>
      <c r="A12" s="144">
        <v>1</v>
      </c>
      <c r="B12" s="144" t="s">
        <v>8</v>
      </c>
      <c r="C12" s="144" t="s">
        <v>9</v>
      </c>
      <c r="D12" s="145">
        <v>4</v>
      </c>
      <c r="E12" s="145">
        <v>5</v>
      </c>
      <c r="F12" s="146">
        <v>6</v>
      </c>
      <c r="G12" s="145">
        <v>7</v>
      </c>
      <c r="H12" s="147">
        <v>8</v>
      </c>
      <c r="I12" s="142">
        <v>9</v>
      </c>
      <c r="J12" s="148">
        <v>10</v>
      </c>
      <c r="K12" s="145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48.75" customHeight="1">
      <c r="A13" s="306" t="s">
        <v>10</v>
      </c>
      <c r="B13" s="307" t="s">
        <v>98</v>
      </c>
      <c r="C13" s="95" t="s">
        <v>84</v>
      </c>
      <c r="D13" s="215">
        <v>4.4400000000000004</v>
      </c>
      <c r="E13" s="215">
        <f>F24</f>
        <v>4.2</v>
      </c>
      <c r="F13" s="149">
        <f>IF(E13/D13*100&gt;100,100,E13/D13*100)</f>
        <v>94.594594594594597</v>
      </c>
      <c r="G13" s="150" t="s">
        <v>24</v>
      </c>
      <c r="H13" s="308"/>
      <c r="I13" s="308"/>
      <c r="J13" s="308"/>
      <c r="K13" s="30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47.25">
      <c r="A14" s="306"/>
      <c r="B14" s="307"/>
      <c r="C14" s="95" t="s">
        <v>85</v>
      </c>
      <c r="D14" s="50">
        <v>0</v>
      </c>
      <c r="E14" s="74">
        <f>F37</f>
        <v>0</v>
      </c>
      <c r="F14" s="149">
        <v>0</v>
      </c>
      <c r="G14" s="150" t="s">
        <v>24</v>
      </c>
      <c r="H14" s="308"/>
      <c r="I14" s="308"/>
      <c r="J14" s="308"/>
      <c r="K14" s="30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19" customFormat="1" ht="48.75" customHeight="1">
      <c r="A15" s="306"/>
      <c r="B15" s="307"/>
      <c r="C15" s="95" t="s">
        <v>23</v>
      </c>
      <c r="D15" s="50">
        <v>100</v>
      </c>
      <c r="E15" s="74">
        <f>F50</f>
        <v>100</v>
      </c>
      <c r="F15" s="149">
        <f t="shared" ref="F15" si="0">IF(E15/D15*100&gt;100,100,E15/D15*100)</f>
        <v>100</v>
      </c>
      <c r="G15" s="151" t="s">
        <v>24</v>
      </c>
      <c r="H15" s="308"/>
      <c r="I15" s="308"/>
      <c r="J15" s="308"/>
      <c r="K15" s="30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19" customFormat="1">
      <c r="A16" s="306"/>
      <c r="B16" s="152" t="s">
        <v>61</v>
      </c>
      <c r="C16" s="153" t="s">
        <v>62</v>
      </c>
      <c r="D16" s="154" t="s">
        <v>87</v>
      </c>
      <c r="E16" s="155" t="s">
        <v>87</v>
      </c>
      <c r="F16" s="156" t="s">
        <v>88</v>
      </c>
      <c r="G16" s="158">
        <f>SUM(F13:F15)/2</f>
        <v>97.297297297297291</v>
      </c>
      <c r="H16" s="192">
        <f>E55</f>
        <v>3186.2999999999993</v>
      </c>
      <c r="I16" s="192">
        <f>F55</f>
        <v>3186.2999999999993</v>
      </c>
      <c r="J16" s="149">
        <f t="shared" ref="J16" si="1">IF(I16/H16*100&gt;100,100,I16/H16*100)</f>
        <v>100</v>
      </c>
      <c r="K16" s="157">
        <f>(J16+G16)/2</f>
        <v>98.648648648648646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9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9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9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9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9" s="63" customFormat="1" ht="36.75">
      <c r="A21" s="262"/>
      <c r="B21" s="264"/>
      <c r="C21" s="111" t="s">
        <v>12</v>
      </c>
      <c r="D21" s="110" t="s">
        <v>13</v>
      </c>
      <c r="E21" s="110" t="s">
        <v>14</v>
      </c>
      <c r="F21" s="110" t="s">
        <v>15</v>
      </c>
      <c r="G21" s="110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9" s="63" customFormat="1" ht="16.5" thickBo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9" s="63" customFormat="1">
      <c r="A23" s="299" t="s">
        <v>97</v>
      </c>
      <c r="B23" s="276" t="s">
        <v>98</v>
      </c>
      <c r="C23" s="125" t="s">
        <v>25</v>
      </c>
      <c r="D23" s="126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9" s="64" customFormat="1" ht="48" customHeight="1">
      <c r="A24" s="300"/>
      <c r="B24" s="277"/>
      <c r="C24" s="66" t="s">
        <v>99</v>
      </c>
      <c r="D24" s="6" t="s">
        <v>27</v>
      </c>
      <c r="E24" s="216" t="b">
        <f>IF(D13=ROUND(F27/E27*100,2),F27/E27*100,FALSE)</f>
        <v>0</v>
      </c>
      <c r="F24" s="216">
        <f>ROUND(H27/G27*100,1)</f>
        <v>4.2</v>
      </c>
      <c r="G24" s="7" t="e">
        <f>IF(F24/E24*100&gt;100,100,F24/E24*100)+9.5</f>
        <v>#DIV/0!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9" s="63" customFormat="1" ht="20.25" customHeight="1">
      <c r="A25" s="300"/>
      <c r="B25" s="277"/>
      <c r="C25" s="107"/>
      <c r="D25" s="8"/>
      <c r="E25" s="318" t="s">
        <v>136</v>
      </c>
      <c r="F25" s="319"/>
      <c r="G25" s="318" t="s">
        <v>137</v>
      </c>
      <c r="H25" s="319"/>
      <c r="I25" s="281"/>
      <c r="J25" s="281"/>
      <c r="K25" s="281"/>
      <c r="L25" s="281"/>
      <c r="M25" s="28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</row>
    <row r="26" spans="1:79" s="63" customFormat="1" ht="84" customHeight="1">
      <c r="A26" s="300"/>
      <c r="B26" s="277"/>
      <c r="C26" s="107"/>
      <c r="D26" s="8"/>
      <c r="E26" s="10" t="s">
        <v>101</v>
      </c>
      <c r="F26" s="10" t="s">
        <v>100</v>
      </c>
      <c r="G26" s="10" t="s">
        <v>101</v>
      </c>
      <c r="H26" s="10" t="s">
        <v>100</v>
      </c>
      <c r="I26" s="281"/>
      <c r="J26" s="281"/>
      <c r="K26" s="281"/>
      <c r="L26" s="281"/>
      <c r="M26" s="28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</row>
    <row r="27" spans="1:79" s="63" customFormat="1">
      <c r="A27" s="300"/>
      <c r="B27" s="277"/>
      <c r="C27" s="107"/>
      <c r="D27" s="8" t="s">
        <v>18</v>
      </c>
      <c r="E27" s="159">
        <f>ROUND(SUM(E28:E36)/9,2)</f>
        <v>644.33000000000004</v>
      </c>
      <c r="F27" s="159">
        <f t="shared" ref="F27" si="2">ROUND(SUM(F28:F36)/9,2)</f>
        <v>28.33</v>
      </c>
      <c r="G27" s="159">
        <f>ROUND(SUM(G28:G36)/6,2)</f>
        <v>1002.83</v>
      </c>
      <c r="H27" s="159">
        <f>ROUND(SUM(H28:H36)/6,2)</f>
        <v>42.5</v>
      </c>
      <c r="I27" s="214"/>
      <c r="J27" s="62">
        <f>F27/E27*100</f>
        <v>4.3968152965095522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</row>
    <row r="28" spans="1:79" s="63" customFormat="1">
      <c r="A28" s="300"/>
      <c r="B28" s="277"/>
      <c r="C28" s="9" t="s">
        <v>67</v>
      </c>
      <c r="D28" s="8" t="s">
        <v>18</v>
      </c>
      <c r="E28" s="10">
        <f>SUM('4:16'!E36)</f>
        <v>635</v>
      </c>
      <c r="F28" s="10">
        <f>E59</f>
        <v>35</v>
      </c>
      <c r="G28" s="10">
        <f>SUM('4:16'!F36)</f>
        <v>656</v>
      </c>
      <c r="H28" s="10">
        <f>G59</f>
        <v>35</v>
      </c>
      <c r="I28" s="304"/>
      <c r="J28" s="304"/>
      <c r="K28" s="304"/>
      <c r="L28" s="304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</row>
    <row r="29" spans="1:79" s="63" customFormat="1">
      <c r="A29" s="300"/>
      <c r="B29" s="277"/>
      <c r="C29" s="9" t="s">
        <v>68</v>
      </c>
      <c r="D29" s="8" t="s">
        <v>18</v>
      </c>
      <c r="E29" s="10">
        <f>SUM('4:16'!E37)</f>
        <v>635</v>
      </c>
      <c r="F29" s="10">
        <f t="shared" ref="F29:F36" si="3">E60</f>
        <v>35</v>
      </c>
      <c r="G29" s="10">
        <f>SUM('4:16'!F37)</f>
        <v>656</v>
      </c>
      <c r="H29" s="10">
        <f t="shared" ref="H29:H36" si="4">G60</f>
        <v>35</v>
      </c>
      <c r="I29" s="304"/>
      <c r="J29" s="304"/>
      <c r="K29" s="304"/>
      <c r="L29" s="304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</row>
    <row r="30" spans="1:79" s="63" customFormat="1">
      <c r="A30" s="300"/>
      <c r="B30" s="277"/>
      <c r="C30" s="9" t="s">
        <v>69</v>
      </c>
      <c r="D30" s="8" t="s">
        <v>18</v>
      </c>
      <c r="E30" s="10">
        <f>SUM('4:16'!E38)</f>
        <v>635</v>
      </c>
      <c r="F30" s="10">
        <f t="shared" si="3"/>
        <v>35</v>
      </c>
      <c r="G30" s="10">
        <f>SUM('4:16'!F38)</f>
        <v>655</v>
      </c>
      <c r="H30" s="10">
        <f t="shared" si="4"/>
        <v>35</v>
      </c>
      <c r="I30" s="304"/>
      <c r="J30" s="304"/>
      <c r="K30" s="304"/>
      <c r="L30" s="304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</row>
    <row r="31" spans="1:79" s="63" customFormat="1">
      <c r="A31" s="300"/>
      <c r="B31" s="277"/>
      <c r="C31" s="9" t="s">
        <v>32</v>
      </c>
      <c r="D31" s="8" t="s">
        <v>18</v>
      </c>
      <c r="E31" s="10">
        <f>SUM('4:16'!E39)</f>
        <v>635</v>
      </c>
      <c r="F31" s="10">
        <f t="shared" si="3"/>
        <v>35</v>
      </c>
      <c r="G31" s="10">
        <f>SUM('4:16'!F39)</f>
        <v>657</v>
      </c>
      <c r="H31" s="10">
        <f t="shared" si="4"/>
        <v>35</v>
      </c>
      <c r="I31" s="304"/>
      <c r="J31" s="304"/>
      <c r="K31" s="304"/>
      <c r="L31" s="304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</row>
    <row r="32" spans="1:79" s="63" customFormat="1">
      <c r="A32" s="300"/>
      <c r="B32" s="277"/>
      <c r="C32" s="9" t="s">
        <v>70</v>
      </c>
      <c r="D32" s="8" t="s">
        <v>18</v>
      </c>
      <c r="E32" s="10">
        <f>SUM('4:16'!E40)</f>
        <v>635</v>
      </c>
      <c r="F32" s="10">
        <f t="shared" si="3"/>
        <v>35</v>
      </c>
      <c r="G32" s="10">
        <f>SUM('4:16'!F40)</f>
        <v>657</v>
      </c>
      <c r="H32" s="10">
        <f t="shared" si="4"/>
        <v>35</v>
      </c>
      <c r="I32" s="304"/>
      <c r="J32" s="304"/>
      <c r="K32" s="304"/>
      <c r="L32" s="304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</row>
    <row r="33" spans="1:79" s="63" customFormat="1">
      <c r="A33" s="300"/>
      <c r="B33" s="277"/>
      <c r="C33" s="9" t="s">
        <v>71</v>
      </c>
      <c r="D33" s="8" t="s">
        <v>18</v>
      </c>
      <c r="E33" s="10">
        <f>SUM('4:16'!E41)</f>
        <v>656</v>
      </c>
      <c r="F33" s="10">
        <f t="shared" si="3"/>
        <v>20</v>
      </c>
      <c r="G33" s="10">
        <f>SUM('4:16'!F41)</f>
        <v>684</v>
      </c>
      <c r="H33" s="10">
        <f t="shared" si="4"/>
        <v>20</v>
      </c>
      <c r="I33" s="304"/>
      <c r="J33" s="304"/>
      <c r="K33" s="304"/>
      <c r="L33" s="304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</row>
    <row r="34" spans="1:79" s="63" customFormat="1">
      <c r="A34" s="300"/>
      <c r="B34" s="277"/>
      <c r="C34" s="9" t="s">
        <v>33</v>
      </c>
      <c r="D34" s="8" t="s">
        <v>18</v>
      </c>
      <c r="E34" s="10">
        <f>SUM('4:16'!E42)</f>
        <v>656</v>
      </c>
      <c r="F34" s="10">
        <f t="shared" si="3"/>
        <v>20</v>
      </c>
      <c r="G34" s="10">
        <f>SUM('4:16'!F42)</f>
        <v>684</v>
      </c>
      <c r="H34" s="10">
        <f t="shared" si="4"/>
        <v>20</v>
      </c>
      <c r="I34" s="304"/>
      <c r="J34" s="304"/>
      <c r="K34" s="304"/>
      <c r="L34" s="304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</row>
    <row r="35" spans="1:79" s="63" customFormat="1">
      <c r="A35" s="300"/>
      <c r="B35" s="277"/>
      <c r="C35" s="9" t="s">
        <v>72</v>
      </c>
      <c r="D35" s="8" t="s">
        <v>18</v>
      </c>
      <c r="E35" s="10">
        <f>SUM('4:16'!E43)</f>
        <v>656</v>
      </c>
      <c r="F35" s="10">
        <f t="shared" si="3"/>
        <v>20</v>
      </c>
      <c r="G35" s="10">
        <f>SUM('4:16'!F43)</f>
        <v>684</v>
      </c>
      <c r="H35" s="10">
        <f t="shared" si="4"/>
        <v>20</v>
      </c>
      <c r="I35" s="304"/>
      <c r="J35" s="304"/>
      <c r="K35" s="304"/>
      <c r="L35" s="304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</row>
    <row r="36" spans="1:79" s="63" customFormat="1">
      <c r="A36" s="300"/>
      <c r="B36" s="277"/>
      <c r="C36" s="9" t="s">
        <v>73</v>
      </c>
      <c r="D36" s="8" t="s">
        <v>18</v>
      </c>
      <c r="E36" s="10">
        <f>SUM('4:16'!E44)</f>
        <v>656</v>
      </c>
      <c r="F36" s="10">
        <f t="shared" si="3"/>
        <v>20</v>
      </c>
      <c r="G36" s="10">
        <f>SUM('4:16'!F44)</f>
        <v>684</v>
      </c>
      <c r="H36" s="10">
        <f t="shared" si="4"/>
        <v>20</v>
      </c>
      <c r="I36" s="304"/>
      <c r="J36" s="304"/>
      <c r="K36" s="304"/>
      <c r="L36" s="304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</row>
    <row r="37" spans="1:79" s="64" customFormat="1" ht="38.25">
      <c r="A37" s="300"/>
      <c r="B37" s="277"/>
      <c r="C37" s="66" t="s">
        <v>102</v>
      </c>
      <c r="D37" s="6" t="s">
        <v>27</v>
      </c>
      <c r="E37" s="7">
        <f>IF(D14=ROUND(F40/E40*100,1),F40/E40*100,FALSE)</f>
        <v>0</v>
      </c>
      <c r="F37" s="7">
        <f>IF(G40&gt;0,ROUND(H40/G40*100,1),0)</f>
        <v>0</v>
      </c>
      <c r="G37" s="7">
        <v>100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9" s="63" customFormat="1">
      <c r="A38" s="300"/>
      <c r="B38" s="277"/>
      <c r="C38" s="107"/>
      <c r="D38" s="8" t="s">
        <v>18</v>
      </c>
      <c r="E38" s="318" t="s">
        <v>136</v>
      </c>
      <c r="F38" s="319"/>
      <c r="G38" s="318" t="s">
        <v>137</v>
      </c>
      <c r="H38" s="319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9" s="63" customFormat="1" ht="51">
      <c r="A39" s="300"/>
      <c r="B39" s="277"/>
      <c r="C39" s="107"/>
      <c r="D39" s="8" t="s">
        <v>18</v>
      </c>
      <c r="E39" s="10" t="s">
        <v>104</v>
      </c>
      <c r="F39" s="10" t="s">
        <v>103</v>
      </c>
      <c r="G39" s="10" t="s">
        <v>104</v>
      </c>
      <c r="H39" s="10" t="s">
        <v>103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9" s="63" customFormat="1">
      <c r="A40" s="300"/>
      <c r="B40" s="277"/>
      <c r="C40" s="107"/>
      <c r="D40" s="8" t="s">
        <v>18</v>
      </c>
      <c r="E40" s="68">
        <f>SUM(E41:E49)</f>
        <v>60</v>
      </c>
      <c r="F40" s="68">
        <f>SUM(F41:F49)</f>
        <v>0</v>
      </c>
      <c r="G40" s="68">
        <f>SUM(G41:G49)</f>
        <v>40</v>
      </c>
      <c r="H40" s="68">
        <f>SUM(H41:H49)</f>
        <v>0</v>
      </c>
      <c r="I40" s="62"/>
      <c r="J40" s="62">
        <f>F40/E40*100</f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9" s="63" customFormat="1">
      <c r="A41" s="300"/>
      <c r="B41" s="277"/>
      <c r="C41" s="9" t="s">
        <v>67</v>
      </c>
      <c r="D41" s="8" t="s">
        <v>18</v>
      </c>
      <c r="E41" s="10">
        <v>0</v>
      </c>
      <c r="F41" s="10">
        <v>0</v>
      </c>
      <c r="G41" s="10">
        <v>0</v>
      </c>
      <c r="H41" s="10">
        <v>0</v>
      </c>
      <c r="I41" s="130"/>
      <c r="J41" s="130"/>
      <c r="K41" s="130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9" s="63" customFormat="1">
      <c r="A42" s="300"/>
      <c r="B42" s="277"/>
      <c r="C42" s="9" t="s">
        <v>68</v>
      </c>
      <c r="D42" s="8" t="s">
        <v>18</v>
      </c>
      <c r="E42" s="10">
        <v>0</v>
      </c>
      <c r="F42" s="10">
        <v>0</v>
      </c>
      <c r="G42" s="10">
        <v>0</v>
      </c>
      <c r="H42" s="10">
        <v>0</v>
      </c>
      <c r="I42" s="130"/>
      <c r="J42" s="130"/>
      <c r="K42" s="130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9" s="63" customFormat="1">
      <c r="A43" s="300"/>
      <c r="B43" s="277"/>
      <c r="C43" s="9" t="s">
        <v>69</v>
      </c>
      <c r="D43" s="8" t="s">
        <v>18</v>
      </c>
      <c r="E43" s="10">
        <v>0</v>
      </c>
      <c r="F43" s="10">
        <v>0</v>
      </c>
      <c r="G43" s="10">
        <v>0</v>
      </c>
      <c r="H43" s="10">
        <v>0</v>
      </c>
      <c r="I43" s="130"/>
      <c r="J43" s="130"/>
      <c r="K43" s="130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9" s="63" customFormat="1">
      <c r="A44" s="300"/>
      <c r="B44" s="277"/>
      <c r="C44" s="9" t="s">
        <v>32</v>
      </c>
      <c r="D44" s="8" t="s">
        <v>18</v>
      </c>
      <c r="E44" s="10">
        <v>10</v>
      </c>
      <c r="F44" s="10">
        <v>0</v>
      </c>
      <c r="G44" s="232">
        <v>0</v>
      </c>
      <c r="H44" s="232">
        <v>0</v>
      </c>
      <c r="I44" s="130"/>
      <c r="J44" s="130"/>
      <c r="K44" s="130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9" s="63" customFormat="1">
      <c r="A45" s="300"/>
      <c r="B45" s="277"/>
      <c r="C45" s="9" t="s">
        <v>70</v>
      </c>
      <c r="D45" s="8" t="s">
        <v>18</v>
      </c>
      <c r="E45" s="10">
        <v>10</v>
      </c>
      <c r="F45" s="10">
        <v>0</v>
      </c>
      <c r="G45" s="232">
        <v>0</v>
      </c>
      <c r="H45" s="232">
        <v>0</v>
      </c>
      <c r="I45" s="130"/>
      <c r="J45" s="130"/>
      <c r="K45" s="130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6" spans="1:79" s="63" customFormat="1">
      <c r="A46" s="300"/>
      <c r="B46" s="277"/>
      <c r="C46" s="9" t="s">
        <v>71</v>
      </c>
      <c r="D46" s="8" t="s">
        <v>18</v>
      </c>
      <c r="E46" s="10">
        <v>10</v>
      </c>
      <c r="F46" s="10">
        <v>0</v>
      </c>
      <c r="G46" s="10">
        <v>10</v>
      </c>
      <c r="H46" s="10">
        <v>0</v>
      </c>
      <c r="I46" s="130"/>
      <c r="J46" s="130"/>
      <c r="K46" s="130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</row>
    <row r="47" spans="1:79" s="63" customFormat="1">
      <c r="A47" s="300"/>
      <c r="B47" s="277"/>
      <c r="C47" s="9" t="s">
        <v>33</v>
      </c>
      <c r="D47" s="8" t="s">
        <v>18</v>
      </c>
      <c r="E47" s="10">
        <v>10</v>
      </c>
      <c r="F47" s="10">
        <v>0</v>
      </c>
      <c r="G47" s="10">
        <v>10</v>
      </c>
      <c r="H47" s="10">
        <v>0</v>
      </c>
      <c r="I47" s="130"/>
      <c r="J47" s="130"/>
      <c r="K47" s="130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</row>
    <row r="48" spans="1:79" s="63" customFormat="1">
      <c r="A48" s="300"/>
      <c r="B48" s="277"/>
      <c r="C48" s="9" t="s">
        <v>72</v>
      </c>
      <c r="D48" s="8" t="s">
        <v>18</v>
      </c>
      <c r="E48" s="10">
        <v>10</v>
      </c>
      <c r="F48" s="10">
        <v>0</v>
      </c>
      <c r="G48" s="10">
        <v>10</v>
      </c>
      <c r="H48" s="10">
        <v>0</v>
      </c>
      <c r="I48" s="130"/>
      <c r="J48" s="130"/>
      <c r="K48" s="130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</row>
    <row r="49" spans="1:78" s="63" customFormat="1">
      <c r="A49" s="300"/>
      <c r="B49" s="277"/>
      <c r="C49" s="9" t="s">
        <v>73</v>
      </c>
      <c r="D49" s="8" t="s">
        <v>18</v>
      </c>
      <c r="E49" s="10">
        <v>10</v>
      </c>
      <c r="F49" s="10">
        <v>0</v>
      </c>
      <c r="G49" s="10">
        <v>10</v>
      </c>
      <c r="H49" s="10">
        <v>0</v>
      </c>
      <c r="I49" s="130"/>
      <c r="J49" s="130"/>
      <c r="K49" s="130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</row>
    <row r="50" spans="1:78" s="63" customFormat="1" ht="25.5">
      <c r="A50" s="300"/>
      <c r="B50" s="277"/>
      <c r="C50" s="66" t="s">
        <v>105</v>
      </c>
      <c r="D50" s="6" t="s">
        <v>27</v>
      </c>
      <c r="E50" s="7">
        <f>ROUND(E52/E51*100,1)</f>
        <v>100</v>
      </c>
      <c r="F50" s="7">
        <f>ROUND(F52/F51*100,1)</f>
        <v>100</v>
      </c>
      <c r="G50" s="7">
        <f>IF(F50/E50*100&gt;100,100,F50/E50*100)</f>
        <v>100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</row>
    <row r="51" spans="1:78" s="63" customFormat="1">
      <c r="A51" s="300"/>
      <c r="B51" s="277"/>
      <c r="C51" s="107" t="s">
        <v>76</v>
      </c>
      <c r="D51" s="8" t="s">
        <v>18</v>
      </c>
      <c r="E51" s="10">
        <f>F51</f>
        <v>1</v>
      </c>
      <c r="F51" s="10">
        <v>1</v>
      </c>
      <c r="G51" s="108"/>
      <c r="H51" s="316" t="s">
        <v>106</v>
      </c>
      <c r="I51" s="317"/>
      <c r="J51" s="317"/>
      <c r="K51" s="317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</row>
    <row r="52" spans="1:78" s="63" customFormat="1">
      <c r="A52" s="300"/>
      <c r="B52" s="277"/>
      <c r="C52" s="107" t="s">
        <v>77</v>
      </c>
      <c r="D52" s="8" t="s">
        <v>18</v>
      </c>
      <c r="E52" s="10">
        <f>E51*D15%</f>
        <v>1</v>
      </c>
      <c r="F52" s="10">
        <v>1</v>
      </c>
      <c r="G52" s="108"/>
      <c r="H52" s="316"/>
      <c r="I52" s="317"/>
      <c r="J52" s="317"/>
      <c r="K52" s="317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</row>
    <row r="53" spans="1:78" s="63" customFormat="1">
      <c r="A53" s="300"/>
      <c r="B53" s="277"/>
      <c r="C53" s="282" t="s">
        <v>28</v>
      </c>
      <c r="D53" s="283"/>
      <c r="E53" s="283"/>
      <c r="F53" s="284"/>
      <c r="G53" s="14" t="e">
        <f>(G24+G50+G37)/3</f>
        <v>#DIV/0!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</row>
    <row r="54" spans="1:78" s="63" customFormat="1">
      <c r="A54" s="300"/>
      <c r="B54" s="277"/>
      <c r="C54" s="2" t="s">
        <v>29</v>
      </c>
      <c r="D54" s="2"/>
      <c r="E54" s="11" t="s">
        <v>19</v>
      </c>
      <c r="F54" s="11" t="s">
        <v>20</v>
      </c>
      <c r="G54" s="11" t="s">
        <v>21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</row>
    <row r="55" spans="1:78" s="63" customFormat="1">
      <c r="A55" s="300"/>
      <c r="B55" s="277"/>
      <c r="C55" s="12" t="s">
        <v>140</v>
      </c>
      <c r="D55" s="13" t="s">
        <v>18</v>
      </c>
      <c r="E55" s="189">
        <f>E59*F59+E60*F60+E61*F61+E62*F62+E63*F63+E64*F64+E65*F65+E66*F66+E67*F67</f>
        <v>3186.2999999999993</v>
      </c>
      <c r="F55" s="189">
        <f>G59*H59+G60*H60+G61*H61+G62*H62+G63*H63+G64*H64+G65*H65+G66*H66+G67*H67</f>
        <v>3186.2999999999993</v>
      </c>
      <c r="G55" s="14">
        <f>F55/E55*100</f>
        <v>100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</row>
    <row r="56" spans="1:78" s="63" customFormat="1">
      <c r="A56" s="300"/>
      <c r="B56" s="277"/>
      <c r="C56" s="9"/>
      <c r="D56" s="8" t="s">
        <v>18</v>
      </c>
      <c r="E56" s="318" t="s">
        <v>136</v>
      </c>
      <c r="F56" s="319"/>
      <c r="G56" s="318" t="s">
        <v>137</v>
      </c>
      <c r="H56" s="319"/>
      <c r="I56" s="130"/>
      <c r="J56" s="130"/>
      <c r="K56" s="130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</row>
    <row r="57" spans="1:78" s="63" customFormat="1" ht="51">
      <c r="A57" s="300"/>
      <c r="B57" s="277"/>
      <c r="C57" s="9"/>
      <c r="D57" s="8" t="s">
        <v>18</v>
      </c>
      <c r="E57" s="10" t="s">
        <v>138</v>
      </c>
      <c r="F57" s="10" t="s">
        <v>139</v>
      </c>
      <c r="G57" s="10" t="s">
        <v>138</v>
      </c>
      <c r="H57" s="10" t="s">
        <v>139</v>
      </c>
      <c r="I57" s="130"/>
      <c r="J57" s="130"/>
      <c r="K57" s="130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</row>
    <row r="58" spans="1:78" s="63" customFormat="1">
      <c r="A58" s="300"/>
      <c r="B58" s="277"/>
      <c r="C58" s="9"/>
      <c r="D58" s="8" t="s">
        <v>18</v>
      </c>
      <c r="E58" s="68">
        <f>ROUND(SUM(E59:E67)/9,2)</f>
        <v>28.33</v>
      </c>
      <c r="F58" s="68">
        <f t="shared" ref="F58" si="5">ROUND(SUM(F59:F67)/9,2)</f>
        <v>12.99</v>
      </c>
      <c r="G58" s="68">
        <f>SUM(G59:G67)/9</f>
        <v>28.333333333333332</v>
      </c>
      <c r="H58" s="68">
        <f>SUM(H59:H67)</f>
        <v>116.94</v>
      </c>
      <c r="I58" s="130"/>
      <c r="J58" s="130"/>
      <c r="K58" s="130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</row>
    <row r="59" spans="1:78" s="63" customFormat="1">
      <c r="A59" s="300"/>
      <c r="B59" s="277"/>
      <c r="C59" s="9" t="s">
        <v>67</v>
      </c>
      <c r="D59" s="8" t="s">
        <v>18</v>
      </c>
      <c r="E59" s="68">
        <v>35</v>
      </c>
      <c r="F59" s="68">
        <v>11.3</v>
      </c>
      <c r="G59" s="68">
        <v>35</v>
      </c>
      <c r="H59" s="68">
        <v>11.3</v>
      </c>
      <c r="I59" s="130"/>
      <c r="J59" s="130"/>
      <c r="K59" s="130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</row>
    <row r="60" spans="1:78" s="63" customFormat="1">
      <c r="A60" s="300"/>
      <c r="B60" s="277"/>
      <c r="C60" s="9" t="s">
        <v>68</v>
      </c>
      <c r="D60" s="8" t="s">
        <v>18</v>
      </c>
      <c r="E60" s="68">
        <v>35</v>
      </c>
      <c r="F60" s="68">
        <v>11.3</v>
      </c>
      <c r="G60" s="68">
        <v>35</v>
      </c>
      <c r="H60" s="68">
        <v>11.3</v>
      </c>
      <c r="I60" s="130"/>
      <c r="J60" s="130"/>
      <c r="K60" s="130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</row>
    <row r="61" spans="1:78" s="63" customFormat="1">
      <c r="A61" s="300"/>
      <c r="B61" s="277"/>
      <c r="C61" s="9" t="s">
        <v>69</v>
      </c>
      <c r="D61" s="8" t="s">
        <v>18</v>
      </c>
      <c r="E61" s="68">
        <v>35</v>
      </c>
      <c r="F61" s="68">
        <v>11.3</v>
      </c>
      <c r="G61" s="68">
        <v>35</v>
      </c>
      <c r="H61" s="68">
        <v>11.3</v>
      </c>
      <c r="I61" s="130"/>
      <c r="J61" s="130"/>
      <c r="K61" s="130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</row>
    <row r="62" spans="1:78" s="63" customFormat="1">
      <c r="A62" s="300"/>
      <c r="B62" s="277"/>
      <c r="C62" s="9" t="s">
        <v>32</v>
      </c>
      <c r="D62" s="8" t="s">
        <v>18</v>
      </c>
      <c r="E62" s="68">
        <v>35</v>
      </c>
      <c r="F62" s="68">
        <v>11.3</v>
      </c>
      <c r="G62" s="68">
        <v>35</v>
      </c>
      <c r="H62" s="68">
        <v>11.3</v>
      </c>
      <c r="I62" s="130"/>
      <c r="J62" s="130"/>
      <c r="K62" s="130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</row>
    <row r="63" spans="1:78" s="63" customFormat="1">
      <c r="A63" s="300"/>
      <c r="B63" s="277"/>
      <c r="C63" s="9" t="s">
        <v>70</v>
      </c>
      <c r="D63" s="8" t="s">
        <v>18</v>
      </c>
      <c r="E63" s="68">
        <v>35</v>
      </c>
      <c r="F63" s="68">
        <v>11.3</v>
      </c>
      <c r="G63" s="68">
        <v>35</v>
      </c>
      <c r="H63" s="68">
        <v>11.3</v>
      </c>
      <c r="I63" s="130"/>
      <c r="J63" s="130"/>
      <c r="K63" s="130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</row>
    <row r="64" spans="1:78" s="63" customFormat="1">
      <c r="A64" s="300"/>
      <c r="B64" s="277"/>
      <c r="C64" s="9" t="s">
        <v>71</v>
      </c>
      <c r="D64" s="8" t="s">
        <v>18</v>
      </c>
      <c r="E64" s="68">
        <v>20</v>
      </c>
      <c r="F64" s="68">
        <v>15.11</v>
      </c>
      <c r="G64" s="68">
        <v>20</v>
      </c>
      <c r="H64" s="68">
        <v>15.11</v>
      </c>
      <c r="I64" s="130"/>
      <c r="J64" s="130"/>
      <c r="K64" s="130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</row>
    <row r="65" spans="1:78" s="63" customFormat="1">
      <c r="A65" s="300"/>
      <c r="B65" s="277"/>
      <c r="C65" s="9" t="s">
        <v>33</v>
      </c>
      <c r="D65" s="8" t="s">
        <v>18</v>
      </c>
      <c r="E65" s="68">
        <v>20</v>
      </c>
      <c r="F65" s="68">
        <v>15.11</v>
      </c>
      <c r="G65" s="68">
        <v>20</v>
      </c>
      <c r="H65" s="68">
        <v>15.11</v>
      </c>
      <c r="I65" s="130"/>
      <c r="J65" s="130"/>
      <c r="K65" s="130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</row>
    <row r="66" spans="1:78" s="63" customFormat="1">
      <c r="A66" s="300"/>
      <c r="B66" s="277"/>
      <c r="C66" s="9" t="s">
        <v>72</v>
      </c>
      <c r="D66" s="8" t="s">
        <v>18</v>
      </c>
      <c r="E66" s="68">
        <v>20</v>
      </c>
      <c r="F66" s="68">
        <v>15.11</v>
      </c>
      <c r="G66" s="68">
        <v>20</v>
      </c>
      <c r="H66" s="68">
        <v>15.11</v>
      </c>
      <c r="I66" s="130"/>
      <c r="J66" s="130"/>
      <c r="K66" s="130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</row>
    <row r="67" spans="1:78" s="63" customFormat="1">
      <c r="A67" s="300"/>
      <c r="B67" s="277"/>
      <c r="C67" s="9" t="s">
        <v>73</v>
      </c>
      <c r="D67" s="8" t="s">
        <v>18</v>
      </c>
      <c r="E67" s="68">
        <v>20</v>
      </c>
      <c r="F67" s="68">
        <v>15.11</v>
      </c>
      <c r="G67" s="68">
        <v>20</v>
      </c>
      <c r="H67" s="68">
        <v>15.11</v>
      </c>
      <c r="I67" s="130"/>
      <c r="J67" s="130"/>
      <c r="K67" s="130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</row>
    <row r="68" spans="1:78" s="63" customFormat="1">
      <c r="A68" s="301"/>
      <c r="B68" s="278"/>
      <c r="C68" s="282" t="s">
        <v>31</v>
      </c>
      <c r="D68" s="283"/>
      <c r="E68" s="283"/>
      <c r="F68" s="284"/>
      <c r="G68" s="14" t="e">
        <f>(G55+G53)/2</f>
        <v>#DIV/0!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</row>
    <row r="70" spans="1:78">
      <c r="B70" s="272"/>
      <c r="C70" s="272"/>
      <c r="D70" s="272"/>
      <c r="E70" s="272"/>
      <c r="F70" s="272"/>
      <c r="G70" s="272"/>
    </row>
  </sheetData>
  <mergeCells count="39">
    <mergeCell ref="C68:F68"/>
    <mergeCell ref="B70:G70"/>
    <mergeCell ref="A23:A68"/>
    <mergeCell ref="B23:B68"/>
    <mergeCell ref="I28:L36"/>
    <mergeCell ref="H51:K52"/>
    <mergeCell ref="C53:F53"/>
    <mergeCell ref="E38:F38"/>
    <mergeCell ref="G38:H38"/>
    <mergeCell ref="E56:F56"/>
    <mergeCell ref="G56:H56"/>
    <mergeCell ref="I26:M26"/>
    <mergeCell ref="I25:M25"/>
    <mergeCell ref="E25:F25"/>
    <mergeCell ref="G25:H25"/>
    <mergeCell ref="A18:G18"/>
    <mergeCell ref="A19:A21"/>
    <mergeCell ref="B19:G19"/>
    <mergeCell ref="B20:B21"/>
    <mergeCell ref="C20:G20"/>
    <mergeCell ref="A1:K1"/>
    <mergeCell ref="A2:K2"/>
    <mergeCell ref="A3:K3"/>
    <mergeCell ref="A8:A11"/>
    <mergeCell ref="B8:J8"/>
    <mergeCell ref="K8:K11"/>
    <mergeCell ref="B9:B10"/>
    <mergeCell ref="C9:G10"/>
    <mergeCell ref="H9:J10"/>
    <mergeCell ref="A4:K4"/>
    <mergeCell ref="A5:K5"/>
    <mergeCell ref="A6:K6"/>
    <mergeCell ref="A17:G17"/>
    <mergeCell ref="K13:K15"/>
    <mergeCell ref="A13:A16"/>
    <mergeCell ref="B13:B15"/>
    <mergeCell ref="H13:H15"/>
    <mergeCell ref="I13:I15"/>
    <mergeCell ref="J13:J15"/>
  </mergeCells>
  <pageMargins left="0.7" right="0.7" top="0.75" bottom="0.75" header="0.3" footer="0.3"/>
  <pageSetup paperSize="9" scale="44" orientation="portrait" r:id="rId1"/>
  <colBreaks count="1" manualBreakCount="1">
    <brk id="11" max="6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H70"/>
  <sheetViews>
    <sheetView topLeftCell="A31" zoomScale="71" zoomScaleNormal="71" workbookViewId="0">
      <selection activeCell="D14" sqref="D14"/>
    </sheetView>
  </sheetViews>
  <sheetFormatPr defaultColWidth="9.140625" defaultRowHeight="15.75"/>
  <cols>
    <col min="1" max="1" width="4.85546875" style="70" customWidth="1"/>
    <col min="2" max="2" width="12.28515625" style="199" customWidth="1"/>
    <col min="3" max="3" width="89.85546875" style="70" customWidth="1"/>
    <col min="4" max="4" width="10.42578125" style="71" customWidth="1"/>
    <col min="5" max="5" width="10" style="71" customWidth="1"/>
    <col min="6" max="6" width="12.7109375" style="71" customWidth="1"/>
    <col min="7" max="7" width="12.28515625" style="72" customWidth="1"/>
    <col min="8" max="8" width="12.140625" style="62" customWidth="1"/>
    <col min="9" max="9" width="11.140625" style="62" customWidth="1"/>
    <col min="10" max="10" width="13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315" t="s">
        <v>98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49" t="s">
        <v>132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>
      <c r="A7" s="20" t="s">
        <v>208</v>
      </c>
      <c r="B7" s="21"/>
      <c r="C7" s="22"/>
      <c r="D7" s="23"/>
      <c r="E7" s="24"/>
      <c r="F7" s="25"/>
      <c r="G7" s="23"/>
      <c r="H7" s="26"/>
      <c r="I7" s="26"/>
      <c r="J7" s="27"/>
      <c r="K7" s="2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>
      <c r="A8" s="306" t="s">
        <v>0</v>
      </c>
      <c r="B8" s="309" t="s">
        <v>55</v>
      </c>
      <c r="C8" s="309"/>
      <c r="D8" s="309"/>
      <c r="E8" s="309"/>
      <c r="F8" s="310"/>
      <c r="G8" s="309"/>
      <c r="H8" s="310"/>
      <c r="I8" s="310"/>
      <c r="J8" s="310"/>
      <c r="K8" s="311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306"/>
      <c r="B9" s="312" t="s">
        <v>1</v>
      </c>
      <c r="C9" s="313" t="s">
        <v>2</v>
      </c>
      <c r="D9" s="313"/>
      <c r="E9" s="313"/>
      <c r="F9" s="313"/>
      <c r="G9" s="313"/>
      <c r="H9" s="314" t="s">
        <v>3</v>
      </c>
      <c r="I9" s="314"/>
      <c r="J9" s="314"/>
      <c r="K9" s="311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>
      <c r="A10" s="306"/>
      <c r="B10" s="312"/>
      <c r="C10" s="313"/>
      <c r="D10" s="313"/>
      <c r="E10" s="313"/>
      <c r="F10" s="313"/>
      <c r="G10" s="313"/>
      <c r="H10" s="314"/>
      <c r="I10" s="314"/>
      <c r="J10" s="314"/>
      <c r="K10" s="31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8.75">
      <c r="A11" s="306"/>
      <c r="B11" s="139"/>
      <c r="C11" s="139"/>
      <c r="D11" s="140" t="s">
        <v>57</v>
      </c>
      <c r="E11" s="140" t="s">
        <v>58</v>
      </c>
      <c r="F11" s="141" t="s">
        <v>59</v>
      </c>
      <c r="G11" s="140" t="s">
        <v>4</v>
      </c>
      <c r="H11" s="141" t="s">
        <v>5</v>
      </c>
      <c r="I11" s="142" t="s">
        <v>6</v>
      </c>
      <c r="J11" s="205" t="s">
        <v>7</v>
      </c>
      <c r="K11" s="311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>
      <c r="A12" s="203">
        <v>1</v>
      </c>
      <c r="B12" s="203" t="s">
        <v>8</v>
      </c>
      <c r="C12" s="203" t="s">
        <v>9</v>
      </c>
      <c r="D12" s="145">
        <v>4</v>
      </c>
      <c r="E12" s="145">
        <v>5</v>
      </c>
      <c r="F12" s="146">
        <v>6</v>
      </c>
      <c r="G12" s="145">
        <v>7</v>
      </c>
      <c r="H12" s="204">
        <v>8</v>
      </c>
      <c r="I12" s="142">
        <v>9</v>
      </c>
      <c r="J12" s="148">
        <v>10</v>
      </c>
      <c r="K12" s="145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48.75" customHeight="1">
      <c r="A13" s="306" t="s">
        <v>10</v>
      </c>
      <c r="B13" s="307" t="s">
        <v>98</v>
      </c>
      <c r="C13" s="95" t="s">
        <v>84</v>
      </c>
      <c r="D13" s="215">
        <v>28.58</v>
      </c>
      <c r="E13" s="215">
        <f>F24</f>
        <v>27.26</v>
      </c>
      <c r="F13" s="149">
        <f>IF(E13/D13*100&gt;100,100,E13/D13*100)</f>
        <v>95.381385584324718</v>
      </c>
      <c r="G13" s="150" t="s">
        <v>24</v>
      </c>
      <c r="H13" s="308"/>
      <c r="I13" s="308"/>
      <c r="J13" s="308"/>
      <c r="K13" s="30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47.25">
      <c r="A14" s="306"/>
      <c r="B14" s="307"/>
      <c r="C14" s="95" t="s">
        <v>85</v>
      </c>
      <c r="D14" s="50">
        <v>36.799999999999997</v>
      </c>
      <c r="E14" s="74">
        <f>F37</f>
        <v>23</v>
      </c>
      <c r="F14" s="149">
        <f>IF(E14/D14*100&gt;100,100,E14/D14*100)</f>
        <v>62.5</v>
      </c>
      <c r="G14" s="150" t="s">
        <v>24</v>
      </c>
      <c r="H14" s="308"/>
      <c r="I14" s="308"/>
      <c r="J14" s="308"/>
      <c r="K14" s="30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19" customFormat="1" ht="48.75" customHeight="1">
      <c r="A15" s="306"/>
      <c r="B15" s="307"/>
      <c r="C15" s="95" t="s">
        <v>23</v>
      </c>
      <c r="D15" s="50">
        <v>100</v>
      </c>
      <c r="E15" s="74">
        <f>F50</f>
        <v>100</v>
      </c>
      <c r="F15" s="149">
        <f t="shared" ref="F15" si="0">IF(E15/D15*100&gt;100,100,E15/D15*100)</f>
        <v>100</v>
      </c>
      <c r="G15" s="151" t="s">
        <v>24</v>
      </c>
      <c r="H15" s="308"/>
      <c r="I15" s="308"/>
      <c r="J15" s="308"/>
      <c r="K15" s="30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19" customFormat="1">
      <c r="A16" s="306"/>
      <c r="B16" s="152" t="s">
        <v>61</v>
      </c>
      <c r="C16" s="153" t="s">
        <v>62</v>
      </c>
      <c r="D16" s="154" t="s">
        <v>87</v>
      </c>
      <c r="E16" s="155" t="s">
        <v>87</v>
      </c>
      <c r="F16" s="156" t="s">
        <v>88</v>
      </c>
      <c r="G16" s="158">
        <f>SUM(F13:F15)/3</f>
        <v>85.960461861441573</v>
      </c>
      <c r="H16" s="192">
        <f>E55</f>
        <v>26962.000000000007</v>
      </c>
      <c r="I16" s="192">
        <f>F55</f>
        <v>26962.000000000007</v>
      </c>
      <c r="J16" s="149">
        <f t="shared" ref="J16" si="1">IF(I16/H16*100&gt;100,100,I16/H16*100)</f>
        <v>100</v>
      </c>
      <c r="K16" s="157">
        <f>(J16+G16)/2</f>
        <v>92.980230930720779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9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9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9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9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9" s="63" customFormat="1" ht="36.75">
      <c r="A21" s="262"/>
      <c r="B21" s="264"/>
      <c r="C21" s="201" t="s">
        <v>12</v>
      </c>
      <c r="D21" s="200" t="s">
        <v>13</v>
      </c>
      <c r="E21" s="200" t="s">
        <v>14</v>
      </c>
      <c r="F21" s="200" t="s">
        <v>15</v>
      </c>
      <c r="G21" s="200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9" s="63" customFormat="1" ht="16.5" thickBo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9" s="63" customFormat="1">
      <c r="A23" s="299" t="s">
        <v>97</v>
      </c>
      <c r="B23" s="276" t="s">
        <v>98</v>
      </c>
      <c r="C23" s="125" t="s">
        <v>25</v>
      </c>
      <c r="D23" s="126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9" s="64" customFormat="1" ht="48" customHeight="1">
      <c r="A24" s="300"/>
      <c r="B24" s="277"/>
      <c r="C24" s="66" t="s">
        <v>99</v>
      </c>
      <c r="D24" s="6" t="s">
        <v>27</v>
      </c>
      <c r="E24" s="216" t="b">
        <f>IF(D13=ROUND(F27/E27*100,2),F27/E27*100,FALSE)</f>
        <v>0</v>
      </c>
      <c r="F24" s="216">
        <f>ROUND(H27/G27*100,2)</f>
        <v>27.26</v>
      </c>
      <c r="G24" s="7" t="e">
        <f>IF(F24/E24*100&gt;100,100,F24/E24*100)+0.6</f>
        <v>#DIV/0!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9" s="63" customFormat="1" ht="20.25" customHeight="1">
      <c r="A25" s="300"/>
      <c r="B25" s="277"/>
      <c r="C25" s="107"/>
      <c r="D25" s="8"/>
      <c r="E25" s="318" t="s">
        <v>136</v>
      </c>
      <c r="F25" s="319"/>
      <c r="G25" s="318" t="s">
        <v>137</v>
      </c>
      <c r="H25" s="319"/>
      <c r="I25" s="281"/>
      <c r="J25" s="281"/>
      <c r="K25" s="281"/>
      <c r="L25" s="281"/>
      <c r="M25" s="28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</row>
    <row r="26" spans="1:79" s="63" customFormat="1" ht="84" customHeight="1">
      <c r="A26" s="300"/>
      <c r="B26" s="277"/>
      <c r="C26" s="107"/>
      <c r="D26" s="8"/>
      <c r="E26" s="10" t="s">
        <v>101</v>
      </c>
      <c r="F26" s="10" t="s">
        <v>100</v>
      </c>
      <c r="G26" s="10" t="s">
        <v>101</v>
      </c>
      <c r="H26" s="10" t="s">
        <v>100</v>
      </c>
      <c r="I26" s="281"/>
      <c r="J26" s="281"/>
      <c r="K26" s="281"/>
      <c r="L26" s="281"/>
      <c r="M26" s="28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</row>
    <row r="27" spans="1:79" s="63" customFormat="1">
      <c r="A27" s="300"/>
      <c r="B27" s="277"/>
      <c r="C27" s="107"/>
      <c r="D27" s="8" t="s">
        <v>18</v>
      </c>
      <c r="E27" s="68">
        <f>ROUND(SUM(E28:E36)/9,2)</f>
        <v>644.33000000000004</v>
      </c>
      <c r="F27" s="68">
        <f t="shared" ref="F27" si="2">ROUND(SUM(F28:F36)/9,2)</f>
        <v>182.22</v>
      </c>
      <c r="G27" s="68">
        <f>ROUND(SUM(G28:G36)/6,2)</f>
        <v>1002.83</v>
      </c>
      <c r="H27" s="68">
        <f>ROUND(SUM(H28:H36)/6,2)</f>
        <v>273.33</v>
      </c>
      <c r="I27" s="214"/>
      <c r="J27" s="62">
        <f>F27/E27*100</f>
        <v>28.280539475113681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</row>
    <row r="28" spans="1:79" s="63" customFormat="1">
      <c r="A28" s="300"/>
      <c r="B28" s="277"/>
      <c r="C28" s="9" t="s">
        <v>67</v>
      </c>
      <c r="D28" s="8" t="s">
        <v>18</v>
      </c>
      <c r="E28" s="10">
        <f>SUM('4:16'!E36)</f>
        <v>635</v>
      </c>
      <c r="F28" s="10">
        <f>E59</f>
        <v>216</v>
      </c>
      <c r="G28" s="127">
        <f>SUM('4:16'!F36)</f>
        <v>656</v>
      </c>
      <c r="H28" s="10">
        <f>G59</f>
        <v>216</v>
      </c>
      <c r="I28" s="304"/>
      <c r="J28" s="304"/>
      <c r="K28" s="304"/>
      <c r="L28" s="304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</row>
    <row r="29" spans="1:79" s="63" customFormat="1">
      <c r="A29" s="300"/>
      <c r="B29" s="277"/>
      <c r="C29" s="9" t="s">
        <v>68</v>
      </c>
      <c r="D29" s="8" t="s">
        <v>18</v>
      </c>
      <c r="E29" s="10">
        <f>SUM('4:16'!E37)</f>
        <v>635</v>
      </c>
      <c r="F29" s="10">
        <f t="shared" ref="F29:F36" si="3">E60</f>
        <v>216</v>
      </c>
      <c r="G29" s="127">
        <f>SUM('4:16'!F37)</f>
        <v>656</v>
      </c>
      <c r="H29" s="10">
        <f t="shared" ref="H29:H36" si="4">G60</f>
        <v>216</v>
      </c>
      <c r="I29" s="304"/>
      <c r="J29" s="304"/>
      <c r="K29" s="304"/>
      <c r="L29" s="304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</row>
    <row r="30" spans="1:79" s="63" customFormat="1">
      <c r="A30" s="300"/>
      <c r="B30" s="277"/>
      <c r="C30" s="9" t="s">
        <v>69</v>
      </c>
      <c r="D30" s="8" t="s">
        <v>18</v>
      </c>
      <c r="E30" s="10">
        <f>SUM('4:16'!E38)</f>
        <v>635</v>
      </c>
      <c r="F30" s="10">
        <f t="shared" si="3"/>
        <v>216</v>
      </c>
      <c r="G30" s="127">
        <f>SUM('4:16'!F38)</f>
        <v>655</v>
      </c>
      <c r="H30" s="10">
        <f t="shared" si="4"/>
        <v>216</v>
      </c>
      <c r="I30" s="304"/>
      <c r="J30" s="304"/>
      <c r="K30" s="304"/>
      <c r="L30" s="304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</row>
    <row r="31" spans="1:79" s="63" customFormat="1">
      <c r="A31" s="300"/>
      <c r="B31" s="277"/>
      <c r="C31" s="9" t="s">
        <v>32</v>
      </c>
      <c r="D31" s="8" t="s">
        <v>18</v>
      </c>
      <c r="E31" s="10">
        <f>SUM('4:16'!E39)</f>
        <v>635</v>
      </c>
      <c r="F31" s="10">
        <f t="shared" si="3"/>
        <v>216</v>
      </c>
      <c r="G31" s="127">
        <f>SUM('4:16'!F39)</f>
        <v>657</v>
      </c>
      <c r="H31" s="10">
        <f t="shared" si="4"/>
        <v>216</v>
      </c>
      <c r="I31" s="304"/>
      <c r="J31" s="304"/>
      <c r="K31" s="304"/>
      <c r="L31" s="304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</row>
    <row r="32" spans="1:79" s="63" customFormat="1">
      <c r="A32" s="300"/>
      <c r="B32" s="277"/>
      <c r="C32" s="9" t="s">
        <v>70</v>
      </c>
      <c r="D32" s="8" t="s">
        <v>18</v>
      </c>
      <c r="E32" s="10">
        <f>SUM('4:16'!E40)</f>
        <v>635</v>
      </c>
      <c r="F32" s="10">
        <f t="shared" si="3"/>
        <v>216</v>
      </c>
      <c r="G32" s="127">
        <f>SUM('4:16'!F40)</f>
        <v>657</v>
      </c>
      <c r="H32" s="10">
        <f t="shared" si="4"/>
        <v>216</v>
      </c>
      <c r="I32" s="304"/>
      <c r="J32" s="304"/>
      <c r="K32" s="304"/>
      <c r="L32" s="304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</row>
    <row r="33" spans="1:79" s="63" customFormat="1">
      <c r="A33" s="300"/>
      <c r="B33" s="277"/>
      <c r="C33" s="9" t="s">
        <v>71</v>
      </c>
      <c r="D33" s="8" t="s">
        <v>18</v>
      </c>
      <c r="E33" s="10">
        <f>SUM('4:16'!E41)</f>
        <v>656</v>
      </c>
      <c r="F33" s="10">
        <f t="shared" si="3"/>
        <v>140</v>
      </c>
      <c r="G33" s="127">
        <f>SUM('4:16'!F41)</f>
        <v>684</v>
      </c>
      <c r="H33" s="10">
        <f t="shared" si="4"/>
        <v>140</v>
      </c>
      <c r="I33" s="304"/>
      <c r="J33" s="304"/>
      <c r="K33" s="304"/>
      <c r="L33" s="304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</row>
    <row r="34" spans="1:79" s="63" customFormat="1">
      <c r="A34" s="300"/>
      <c r="B34" s="277"/>
      <c r="C34" s="9" t="s">
        <v>33</v>
      </c>
      <c r="D34" s="8" t="s">
        <v>18</v>
      </c>
      <c r="E34" s="10">
        <f>SUM('4:16'!E42)</f>
        <v>656</v>
      </c>
      <c r="F34" s="10">
        <f t="shared" si="3"/>
        <v>140</v>
      </c>
      <c r="G34" s="127">
        <f>SUM('4:16'!F42)</f>
        <v>684</v>
      </c>
      <c r="H34" s="10">
        <f t="shared" si="4"/>
        <v>140</v>
      </c>
      <c r="I34" s="304"/>
      <c r="J34" s="304"/>
      <c r="K34" s="304"/>
      <c r="L34" s="304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</row>
    <row r="35" spans="1:79" s="63" customFormat="1">
      <c r="A35" s="300"/>
      <c r="B35" s="277"/>
      <c r="C35" s="9" t="s">
        <v>72</v>
      </c>
      <c r="D35" s="8" t="s">
        <v>18</v>
      </c>
      <c r="E35" s="10">
        <f>SUM('4:16'!E43)</f>
        <v>656</v>
      </c>
      <c r="F35" s="10">
        <f t="shared" si="3"/>
        <v>140</v>
      </c>
      <c r="G35" s="127">
        <f>SUM('4:16'!F43)</f>
        <v>684</v>
      </c>
      <c r="H35" s="10">
        <f t="shared" si="4"/>
        <v>140</v>
      </c>
      <c r="I35" s="304"/>
      <c r="J35" s="304"/>
      <c r="K35" s="304"/>
      <c r="L35" s="304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</row>
    <row r="36" spans="1:79" s="63" customFormat="1">
      <c r="A36" s="300"/>
      <c r="B36" s="277"/>
      <c r="C36" s="9" t="s">
        <v>73</v>
      </c>
      <c r="D36" s="8" t="s">
        <v>18</v>
      </c>
      <c r="E36" s="10">
        <f>SUM('4:16'!E44)</f>
        <v>656</v>
      </c>
      <c r="F36" s="10">
        <f t="shared" si="3"/>
        <v>140</v>
      </c>
      <c r="G36" s="127">
        <f>SUM('4:16'!F44)</f>
        <v>684</v>
      </c>
      <c r="H36" s="10">
        <f t="shared" si="4"/>
        <v>140</v>
      </c>
      <c r="I36" s="304"/>
      <c r="J36" s="304"/>
      <c r="K36" s="304"/>
      <c r="L36" s="304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</row>
    <row r="37" spans="1:79" s="64" customFormat="1" ht="38.25">
      <c r="A37" s="300"/>
      <c r="B37" s="277"/>
      <c r="C37" s="66" t="s">
        <v>102</v>
      </c>
      <c r="D37" s="6" t="s">
        <v>27</v>
      </c>
      <c r="E37" s="7">
        <f>IF(D14=ROUND(F40/E40*100,1),F40/E40*100,FALSE)</f>
        <v>36.776859504132233</v>
      </c>
      <c r="F37" s="7">
        <f>IF(G40&gt;0,ROUND(H40/G40*100,1),0)</f>
        <v>23</v>
      </c>
      <c r="G37" s="7">
        <f>IF(F37/E37*100&gt;100,100,F37/E37*100)</f>
        <v>62.539325842696627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9" s="63" customFormat="1">
      <c r="A38" s="300"/>
      <c r="B38" s="277"/>
      <c r="C38" s="107"/>
      <c r="D38" s="8" t="s">
        <v>18</v>
      </c>
      <c r="E38" s="318" t="s">
        <v>136</v>
      </c>
      <c r="F38" s="319"/>
      <c r="G38" s="318" t="s">
        <v>137</v>
      </c>
      <c r="H38" s="319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9" s="63" customFormat="1" ht="51">
      <c r="A39" s="300"/>
      <c r="B39" s="277"/>
      <c r="C39" s="107"/>
      <c r="D39" s="8" t="s">
        <v>18</v>
      </c>
      <c r="E39" s="10" t="s">
        <v>104</v>
      </c>
      <c r="F39" s="10" t="s">
        <v>103</v>
      </c>
      <c r="G39" s="10" t="s">
        <v>104</v>
      </c>
      <c r="H39" s="10" t="s">
        <v>103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9" s="63" customFormat="1">
      <c r="A40" s="300"/>
      <c r="B40" s="277"/>
      <c r="C40" s="107"/>
      <c r="D40" s="8" t="s">
        <v>18</v>
      </c>
      <c r="E40" s="68">
        <f>SUM(E41:E49)</f>
        <v>242</v>
      </c>
      <c r="F40" s="68">
        <f>SUM(F41:F49)</f>
        <v>89</v>
      </c>
      <c r="G40" s="68">
        <f>SUM(G41:G49)</f>
        <v>383</v>
      </c>
      <c r="H40" s="68">
        <f>SUM(H41:H49)</f>
        <v>88</v>
      </c>
      <c r="I40" s="62"/>
      <c r="J40" s="62">
        <f>F40/E40*100</f>
        <v>36.776859504132233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9" s="63" customFormat="1">
      <c r="A41" s="300"/>
      <c r="B41" s="277"/>
      <c r="C41" s="9" t="s">
        <v>67</v>
      </c>
      <c r="D41" s="8" t="s">
        <v>18</v>
      </c>
      <c r="E41" s="10">
        <v>20</v>
      </c>
      <c r="F41" s="10">
        <v>15</v>
      </c>
      <c r="G41" s="10">
        <v>56</v>
      </c>
      <c r="H41" s="10">
        <v>15</v>
      </c>
      <c r="I41" s="202"/>
      <c r="J41" s="202"/>
      <c r="K41" s="20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9" s="63" customFormat="1">
      <c r="A42" s="300"/>
      <c r="B42" s="277"/>
      <c r="C42" s="9" t="s">
        <v>68</v>
      </c>
      <c r="D42" s="8" t="s">
        <v>18</v>
      </c>
      <c r="E42" s="10">
        <v>26</v>
      </c>
      <c r="F42" s="10">
        <v>12</v>
      </c>
      <c r="G42" s="10">
        <v>70</v>
      </c>
      <c r="H42" s="10">
        <v>12</v>
      </c>
      <c r="I42" s="202"/>
      <c r="J42" s="202"/>
      <c r="K42" s="20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9" s="63" customFormat="1">
      <c r="A43" s="300"/>
      <c r="B43" s="277"/>
      <c r="C43" s="9" t="s">
        <v>69</v>
      </c>
      <c r="D43" s="8" t="s">
        <v>18</v>
      </c>
      <c r="E43" s="10">
        <v>35</v>
      </c>
      <c r="F43" s="10">
        <v>30</v>
      </c>
      <c r="G43" s="10">
        <v>86</v>
      </c>
      <c r="H43" s="10">
        <v>30</v>
      </c>
      <c r="I43" s="202"/>
      <c r="J43" s="202"/>
      <c r="K43" s="20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9" s="63" customFormat="1">
      <c r="A44" s="300"/>
      <c r="B44" s="277"/>
      <c r="C44" s="9" t="s">
        <v>32</v>
      </c>
      <c r="D44" s="8" t="s">
        <v>18</v>
      </c>
      <c r="E44" s="10">
        <v>25</v>
      </c>
      <c r="F44" s="10">
        <v>5</v>
      </c>
      <c r="G44" s="10">
        <v>25</v>
      </c>
      <c r="H44" s="10">
        <v>5</v>
      </c>
      <c r="I44" s="202"/>
      <c r="J44" s="202"/>
      <c r="K44" s="20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9" s="63" customFormat="1">
      <c r="A45" s="300"/>
      <c r="B45" s="277"/>
      <c r="C45" s="9" t="s">
        <v>70</v>
      </c>
      <c r="D45" s="8" t="s">
        <v>18</v>
      </c>
      <c r="E45" s="10">
        <v>28</v>
      </c>
      <c r="F45" s="10">
        <v>6</v>
      </c>
      <c r="G45" s="10">
        <v>28</v>
      </c>
      <c r="H45" s="10">
        <v>6</v>
      </c>
      <c r="I45" s="202"/>
      <c r="J45" s="202"/>
      <c r="K45" s="20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6" spans="1:79" s="63" customFormat="1">
      <c r="A46" s="300"/>
      <c r="B46" s="277"/>
      <c r="C46" s="9" t="s">
        <v>71</v>
      </c>
      <c r="D46" s="8" t="s">
        <v>18</v>
      </c>
      <c r="E46" s="10">
        <v>25</v>
      </c>
      <c r="F46" s="10">
        <v>5</v>
      </c>
      <c r="G46" s="10">
        <v>35</v>
      </c>
      <c r="H46" s="10">
        <v>4</v>
      </c>
      <c r="I46" s="202"/>
      <c r="J46" s="202"/>
      <c r="K46" s="20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</row>
    <row r="47" spans="1:79" s="63" customFormat="1">
      <c r="A47" s="300"/>
      <c r="B47" s="277"/>
      <c r="C47" s="9" t="s">
        <v>33</v>
      </c>
      <c r="D47" s="8" t="s">
        <v>18</v>
      </c>
      <c r="E47" s="10">
        <v>28</v>
      </c>
      <c r="F47" s="10">
        <v>5</v>
      </c>
      <c r="G47" s="10">
        <v>28</v>
      </c>
      <c r="H47" s="10">
        <v>5</v>
      </c>
      <c r="I47" s="202"/>
      <c r="J47" s="202"/>
      <c r="K47" s="20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</row>
    <row r="48" spans="1:79" s="63" customFormat="1">
      <c r="A48" s="300"/>
      <c r="B48" s="277"/>
      <c r="C48" s="9" t="s">
        <v>72</v>
      </c>
      <c r="D48" s="8" t="s">
        <v>18</v>
      </c>
      <c r="E48" s="10">
        <v>30</v>
      </c>
      <c r="F48" s="10">
        <v>6</v>
      </c>
      <c r="G48" s="10">
        <v>30</v>
      </c>
      <c r="H48" s="10">
        <v>6</v>
      </c>
      <c r="I48" s="202"/>
      <c r="J48" s="202"/>
      <c r="K48" s="20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</row>
    <row r="49" spans="1:78" s="63" customFormat="1">
      <c r="A49" s="300"/>
      <c r="B49" s="277"/>
      <c r="C49" s="9" t="s">
        <v>73</v>
      </c>
      <c r="D49" s="8" t="s">
        <v>18</v>
      </c>
      <c r="E49" s="10">
        <v>25</v>
      </c>
      <c r="F49" s="10">
        <v>5</v>
      </c>
      <c r="G49" s="10">
        <v>25</v>
      </c>
      <c r="H49" s="10">
        <v>5</v>
      </c>
      <c r="I49" s="202"/>
      <c r="J49" s="202"/>
      <c r="K49" s="20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</row>
    <row r="50" spans="1:78" s="63" customFormat="1" ht="25.5">
      <c r="A50" s="300"/>
      <c r="B50" s="277"/>
      <c r="C50" s="66" t="s">
        <v>105</v>
      </c>
      <c r="D50" s="6" t="s">
        <v>27</v>
      </c>
      <c r="E50" s="7">
        <f>ROUND(E52/E51*100,1)</f>
        <v>100</v>
      </c>
      <c r="F50" s="7">
        <f>ROUND(F52/F51*100,1)</f>
        <v>100</v>
      </c>
      <c r="G50" s="7">
        <f>IF(F50/E50*100&gt;100,100,F50/E50*100)</f>
        <v>100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</row>
    <row r="51" spans="1:78" s="63" customFormat="1">
      <c r="A51" s="300"/>
      <c r="B51" s="277"/>
      <c r="C51" s="107" t="s">
        <v>76</v>
      </c>
      <c r="D51" s="8" t="s">
        <v>18</v>
      </c>
      <c r="E51" s="10">
        <f>F51</f>
        <v>9</v>
      </c>
      <c r="F51" s="10">
        <v>9</v>
      </c>
      <c r="G51" s="108"/>
      <c r="H51" s="316" t="s">
        <v>106</v>
      </c>
      <c r="I51" s="317"/>
      <c r="J51" s="317"/>
      <c r="K51" s="317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</row>
    <row r="52" spans="1:78" s="63" customFormat="1">
      <c r="A52" s="300"/>
      <c r="B52" s="277"/>
      <c r="C52" s="107" t="s">
        <v>77</v>
      </c>
      <c r="D52" s="8" t="s">
        <v>18</v>
      </c>
      <c r="E52" s="10">
        <f>E51*D15%</f>
        <v>9</v>
      </c>
      <c r="F52" s="10">
        <v>9</v>
      </c>
      <c r="G52" s="108"/>
      <c r="H52" s="316"/>
      <c r="I52" s="317"/>
      <c r="J52" s="317"/>
      <c r="K52" s="317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</row>
    <row r="53" spans="1:78" s="63" customFormat="1">
      <c r="A53" s="300"/>
      <c r="B53" s="277"/>
      <c r="C53" s="282" t="s">
        <v>28</v>
      </c>
      <c r="D53" s="283"/>
      <c r="E53" s="283"/>
      <c r="F53" s="284"/>
      <c r="G53" s="14" t="e">
        <f>(G24+G50+G37)/3</f>
        <v>#DIV/0!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</row>
    <row r="54" spans="1:78" s="63" customFormat="1">
      <c r="A54" s="300"/>
      <c r="B54" s="277"/>
      <c r="C54" s="2" t="s">
        <v>29</v>
      </c>
      <c r="D54" s="2"/>
      <c r="E54" s="11" t="s">
        <v>19</v>
      </c>
      <c r="F54" s="11" t="s">
        <v>20</v>
      </c>
      <c r="G54" s="11" t="s">
        <v>21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</row>
    <row r="55" spans="1:78" s="63" customFormat="1">
      <c r="A55" s="300"/>
      <c r="B55" s="277"/>
      <c r="C55" s="12" t="s">
        <v>140</v>
      </c>
      <c r="D55" s="13" t="s">
        <v>18</v>
      </c>
      <c r="E55" s="189">
        <f>E59*F59+E60*F60+E61*F61+E62*F62+E63*F63+E64*F64+E65*F65+E66*F66+E67*F67</f>
        <v>26962.000000000007</v>
      </c>
      <c r="F55" s="189">
        <f>G59*H59+G60*H60+G61*H61+G62*H62+G63*H63+G64*H64+G65*H65+G66*H66+G67*H67</f>
        <v>26962.000000000007</v>
      </c>
      <c r="G55" s="14">
        <f>F55/E55*100</f>
        <v>100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</row>
    <row r="56" spans="1:78" s="63" customFormat="1">
      <c r="A56" s="300"/>
      <c r="B56" s="277"/>
      <c r="C56" s="9"/>
      <c r="D56" s="8" t="s">
        <v>18</v>
      </c>
      <c r="E56" s="318" t="s">
        <v>136</v>
      </c>
      <c r="F56" s="319"/>
      <c r="G56" s="318" t="s">
        <v>137</v>
      </c>
      <c r="H56" s="319"/>
      <c r="I56" s="202"/>
      <c r="J56" s="202"/>
      <c r="K56" s="20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</row>
    <row r="57" spans="1:78" s="63" customFormat="1" ht="51">
      <c r="A57" s="300"/>
      <c r="B57" s="277"/>
      <c r="C57" s="9"/>
      <c r="D57" s="8" t="s">
        <v>18</v>
      </c>
      <c r="E57" s="10" t="s">
        <v>138</v>
      </c>
      <c r="F57" s="10" t="s">
        <v>139</v>
      </c>
      <c r="G57" s="10" t="s">
        <v>138</v>
      </c>
      <c r="H57" s="10" t="s">
        <v>139</v>
      </c>
      <c r="I57" s="202"/>
      <c r="J57" s="202"/>
      <c r="K57" s="20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</row>
    <row r="58" spans="1:78" s="63" customFormat="1">
      <c r="A58" s="300"/>
      <c r="B58" s="277"/>
      <c r="C58" s="9"/>
      <c r="D58" s="8" t="s">
        <v>18</v>
      </c>
      <c r="E58" s="68">
        <f>ROUND(SUM(E59:E67)/9,0)</f>
        <v>182</v>
      </c>
      <c r="F58" s="68">
        <f>SUM(F59:F67)</f>
        <v>146.08999999999997</v>
      </c>
      <c r="G58" s="127">
        <f>SUM(G59:G67)/9</f>
        <v>182.22222222222223</v>
      </c>
      <c r="H58" s="68">
        <f>SUM(H59:H67)</f>
        <v>146.08999999999997</v>
      </c>
      <c r="I58" s="202"/>
      <c r="J58" s="202"/>
      <c r="K58" s="20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</row>
    <row r="59" spans="1:78" s="63" customFormat="1">
      <c r="A59" s="300"/>
      <c r="B59" s="277"/>
      <c r="C59" s="9" t="s">
        <v>67</v>
      </c>
      <c r="D59" s="8" t="s">
        <v>18</v>
      </c>
      <c r="E59" s="10">
        <v>216</v>
      </c>
      <c r="F59" s="159">
        <v>17.13</v>
      </c>
      <c r="G59" s="10">
        <v>216</v>
      </c>
      <c r="H59" s="159">
        <v>17.13</v>
      </c>
      <c r="I59" s="202"/>
      <c r="J59" s="202"/>
      <c r="K59" s="20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</row>
    <row r="60" spans="1:78" s="63" customFormat="1">
      <c r="A60" s="300"/>
      <c r="B60" s="277"/>
      <c r="C60" s="9" t="s">
        <v>68</v>
      </c>
      <c r="D60" s="8" t="s">
        <v>18</v>
      </c>
      <c r="E60" s="10">
        <v>216</v>
      </c>
      <c r="F60" s="159">
        <v>17.13</v>
      </c>
      <c r="G60" s="10">
        <v>216</v>
      </c>
      <c r="H60" s="159">
        <v>17.13</v>
      </c>
      <c r="I60" s="202"/>
      <c r="J60" s="202"/>
      <c r="K60" s="20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</row>
    <row r="61" spans="1:78" s="63" customFormat="1">
      <c r="A61" s="300"/>
      <c r="B61" s="277"/>
      <c r="C61" s="9" t="s">
        <v>69</v>
      </c>
      <c r="D61" s="8" t="s">
        <v>18</v>
      </c>
      <c r="E61" s="10">
        <v>216</v>
      </c>
      <c r="F61" s="159">
        <v>17.13</v>
      </c>
      <c r="G61" s="10">
        <v>216</v>
      </c>
      <c r="H61" s="159">
        <v>17.13</v>
      </c>
      <c r="I61" s="202"/>
      <c r="J61" s="202"/>
      <c r="K61" s="20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</row>
    <row r="62" spans="1:78" s="63" customFormat="1">
      <c r="A62" s="300"/>
      <c r="B62" s="277"/>
      <c r="C62" s="9" t="s">
        <v>32</v>
      </c>
      <c r="D62" s="8" t="s">
        <v>18</v>
      </c>
      <c r="E62" s="10">
        <v>216</v>
      </c>
      <c r="F62" s="159">
        <v>17.13</v>
      </c>
      <c r="G62" s="10">
        <v>216</v>
      </c>
      <c r="H62" s="159">
        <v>17.13</v>
      </c>
      <c r="I62" s="202"/>
      <c r="J62" s="202"/>
      <c r="K62" s="20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</row>
    <row r="63" spans="1:78" s="63" customFormat="1">
      <c r="A63" s="300"/>
      <c r="B63" s="277"/>
      <c r="C63" s="9" t="s">
        <v>70</v>
      </c>
      <c r="D63" s="8" t="s">
        <v>18</v>
      </c>
      <c r="E63" s="10">
        <v>216</v>
      </c>
      <c r="F63" s="159">
        <v>17.13</v>
      </c>
      <c r="G63" s="10">
        <v>216</v>
      </c>
      <c r="H63" s="159">
        <v>17.13</v>
      </c>
      <c r="I63" s="202"/>
      <c r="J63" s="202"/>
      <c r="K63" s="20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</row>
    <row r="64" spans="1:78" s="63" customFormat="1">
      <c r="A64" s="300"/>
      <c r="B64" s="277"/>
      <c r="C64" s="9" t="s">
        <v>71</v>
      </c>
      <c r="D64" s="8" t="s">
        <v>18</v>
      </c>
      <c r="E64" s="10">
        <v>140</v>
      </c>
      <c r="F64" s="159">
        <v>15.11</v>
      </c>
      <c r="G64" s="10">
        <v>140</v>
      </c>
      <c r="H64" s="159">
        <v>15.11</v>
      </c>
      <c r="I64" s="202"/>
      <c r="J64" s="202"/>
      <c r="K64" s="20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</row>
    <row r="65" spans="1:78" s="63" customFormat="1">
      <c r="A65" s="300"/>
      <c r="B65" s="277"/>
      <c r="C65" s="9" t="s">
        <v>33</v>
      </c>
      <c r="D65" s="8" t="s">
        <v>18</v>
      </c>
      <c r="E65" s="10">
        <v>140</v>
      </c>
      <c r="F65" s="159">
        <v>15.11</v>
      </c>
      <c r="G65" s="10">
        <v>140</v>
      </c>
      <c r="H65" s="159">
        <v>15.11</v>
      </c>
      <c r="I65" s="202"/>
      <c r="J65" s="202"/>
      <c r="K65" s="20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</row>
    <row r="66" spans="1:78" s="63" customFormat="1">
      <c r="A66" s="300"/>
      <c r="B66" s="277"/>
      <c r="C66" s="9" t="s">
        <v>72</v>
      </c>
      <c r="D66" s="8" t="s">
        <v>18</v>
      </c>
      <c r="E66" s="10">
        <v>140</v>
      </c>
      <c r="F66" s="159">
        <v>15.11</v>
      </c>
      <c r="G66" s="10">
        <v>140</v>
      </c>
      <c r="H66" s="159">
        <v>15.11</v>
      </c>
      <c r="I66" s="202"/>
      <c r="J66" s="202"/>
      <c r="K66" s="20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</row>
    <row r="67" spans="1:78" s="63" customFormat="1">
      <c r="A67" s="300"/>
      <c r="B67" s="277"/>
      <c r="C67" s="9" t="s">
        <v>73</v>
      </c>
      <c r="D67" s="8" t="s">
        <v>18</v>
      </c>
      <c r="E67" s="10">
        <v>140</v>
      </c>
      <c r="F67" s="159">
        <v>15.11</v>
      </c>
      <c r="G67" s="10">
        <v>140</v>
      </c>
      <c r="H67" s="159">
        <v>15.11</v>
      </c>
      <c r="I67" s="202"/>
      <c r="J67" s="202"/>
      <c r="K67" s="20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</row>
    <row r="68" spans="1:78" s="63" customFormat="1">
      <c r="A68" s="301"/>
      <c r="B68" s="278"/>
      <c r="C68" s="282" t="s">
        <v>31</v>
      </c>
      <c r="D68" s="283"/>
      <c r="E68" s="283"/>
      <c r="F68" s="284"/>
      <c r="G68" s="14" t="e">
        <f>(G55+G53)/2</f>
        <v>#DIV/0!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</row>
    <row r="70" spans="1:78">
      <c r="B70" s="272"/>
      <c r="C70" s="272"/>
      <c r="D70" s="272"/>
      <c r="E70" s="272"/>
      <c r="F70" s="272"/>
      <c r="G70" s="272"/>
    </row>
  </sheetData>
  <mergeCells count="39">
    <mergeCell ref="B70:G70"/>
    <mergeCell ref="A23:A68"/>
    <mergeCell ref="B23:B68"/>
    <mergeCell ref="E25:F25"/>
    <mergeCell ref="G25:H25"/>
    <mergeCell ref="H51:K52"/>
    <mergeCell ref="C53:F53"/>
    <mergeCell ref="E56:F56"/>
    <mergeCell ref="G56:H56"/>
    <mergeCell ref="C68:F68"/>
    <mergeCell ref="I25:M25"/>
    <mergeCell ref="I26:M26"/>
    <mergeCell ref="I28:L36"/>
    <mergeCell ref="E38:F38"/>
    <mergeCell ref="G38:H38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A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H70"/>
  <sheetViews>
    <sheetView topLeftCell="B41" zoomScale="90" zoomScaleNormal="90" workbookViewId="0">
      <selection activeCell="G26" sqref="G26"/>
    </sheetView>
  </sheetViews>
  <sheetFormatPr defaultColWidth="9.140625" defaultRowHeight="15.75"/>
  <cols>
    <col min="1" max="1" width="4.85546875" style="70" customWidth="1"/>
    <col min="2" max="2" width="12.28515625" style="206" customWidth="1"/>
    <col min="3" max="3" width="89.85546875" style="70" customWidth="1"/>
    <col min="4" max="4" width="10.42578125" style="71" customWidth="1"/>
    <col min="5" max="5" width="10" style="71" customWidth="1"/>
    <col min="6" max="6" width="12.7109375" style="71" customWidth="1"/>
    <col min="7" max="7" width="12.28515625" style="72" customWidth="1"/>
    <col min="8" max="8" width="12.140625" style="62" customWidth="1"/>
    <col min="9" max="9" width="9.140625" style="62"/>
    <col min="10" max="10" width="13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315" t="s">
        <v>98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49" t="s">
        <v>132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>
      <c r="A7" s="20" t="s">
        <v>135</v>
      </c>
      <c r="B7" s="21"/>
      <c r="C7" s="22"/>
      <c r="D7" s="23"/>
      <c r="E7" s="24"/>
      <c r="F7" s="25"/>
      <c r="G7" s="23"/>
      <c r="H7" s="26"/>
      <c r="I7" s="26"/>
      <c r="J7" s="27"/>
      <c r="K7" s="2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>
      <c r="A8" s="306" t="s">
        <v>0</v>
      </c>
      <c r="B8" s="309" t="s">
        <v>55</v>
      </c>
      <c r="C8" s="309"/>
      <c r="D8" s="309"/>
      <c r="E8" s="309"/>
      <c r="F8" s="310"/>
      <c r="G8" s="309"/>
      <c r="H8" s="310"/>
      <c r="I8" s="310"/>
      <c r="J8" s="310"/>
      <c r="K8" s="311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306"/>
      <c r="B9" s="312" t="s">
        <v>1</v>
      </c>
      <c r="C9" s="313" t="s">
        <v>2</v>
      </c>
      <c r="D9" s="313"/>
      <c r="E9" s="313"/>
      <c r="F9" s="313"/>
      <c r="G9" s="313"/>
      <c r="H9" s="314" t="s">
        <v>3</v>
      </c>
      <c r="I9" s="314"/>
      <c r="J9" s="314"/>
      <c r="K9" s="311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>
      <c r="A10" s="306"/>
      <c r="B10" s="312"/>
      <c r="C10" s="313"/>
      <c r="D10" s="313"/>
      <c r="E10" s="313"/>
      <c r="F10" s="313"/>
      <c r="G10" s="313"/>
      <c r="H10" s="314"/>
      <c r="I10" s="314"/>
      <c r="J10" s="314"/>
      <c r="K10" s="31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8.75">
      <c r="A11" s="306"/>
      <c r="B11" s="139"/>
      <c r="C11" s="139"/>
      <c r="D11" s="140" t="s">
        <v>57</v>
      </c>
      <c r="E11" s="140" t="s">
        <v>58</v>
      </c>
      <c r="F11" s="141" t="s">
        <v>59</v>
      </c>
      <c r="G11" s="140" t="s">
        <v>4</v>
      </c>
      <c r="H11" s="141" t="s">
        <v>5</v>
      </c>
      <c r="I11" s="142" t="s">
        <v>6</v>
      </c>
      <c r="J11" s="212" t="s">
        <v>7</v>
      </c>
      <c r="K11" s="311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>
      <c r="A12" s="210">
        <v>1</v>
      </c>
      <c r="B12" s="210" t="s">
        <v>8</v>
      </c>
      <c r="C12" s="210" t="s">
        <v>9</v>
      </c>
      <c r="D12" s="145">
        <v>4</v>
      </c>
      <c r="E12" s="145">
        <v>5</v>
      </c>
      <c r="F12" s="146">
        <v>6</v>
      </c>
      <c r="G12" s="145">
        <v>7</v>
      </c>
      <c r="H12" s="211">
        <v>8</v>
      </c>
      <c r="I12" s="142">
        <v>9</v>
      </c>
      <c r="J12" s="148">
        <v>10</v>
      </c>
      <c r="K12" s="145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48.75" customHeight="1">
      <c r="A13" s="306" t="s">
        <v>10</v>
      </c>
      <c r="B13" s="307" t="s">
        <v>98</v>
      </c>
      <c r="C13" s="95" t="s">
        <v>84</v>
      </c>
      <c r="D13" s="215">
        <v>9.58</v>
      </c>
      <c r="E13" s="215">
        <f>F24</f>
        <v>9.14</v>
      </c>
      <c r="F13" s="149">
        <f>IF(E13/D13*100&gt;100,100,E13/D13*100)</f>
        <v>95.407098121085596</v>
      </c>
      <c r="G13" s="150" t="s">
        <v>24</v>
      </c>
      <c r="H13" s="308"/>
      <c r="I13" s="308"/>
      <c r="J13" s="308"/>
      <c r="K13" s="30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47.25">
      <c r="A14" s="306"/>
      <c r="B14" s="307"/>
      <c r="C14" s="95" t="s">
        <v>85</v>
      </c>
      <c r="D14" s="50">
        <v>25</v>
      </c>
      <c r="E14" s="74">
        <f>F37</f>
        <v>35.299999999999997</v>
      </c>
      <c r="F14" s="149">
        <f>IF(E14/D14*100&gt;100,100,E14/D14*100)</f>
        <v>100</v>
      </c>
      <c r="G14" s="150" t="s">
        <v>24</v>
      </c>
      <c r="H14" s="308"/>
      <c r="I14" s="308"/>
      <c r="J14" s="308"/>
      <c r="K14" s="30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19" customFormat="1" ht="48.75" customHeight="1">
      <c r="A15" s="306"/>
      <c r="B15" s="307"/>
      <c r="C15" s="95" t="s">
        <v>23</v>
      </c>
      <c r="D15" s="50">
        <v>100</v>
      </c>
      <c r="E15" s="74">
        <f>F50</f>
        <v>100</v>
      </c>
      <c r="F15" s="149">
        <f t="shared" ref="F15" si="0">IF(E15/D15*100&gt;100,100,E15/D15*100)</f>
        <v>100</v>
      </c>
      <c r="G15" s="151" t="s">
        <v>24</v>
      </c>
      <c r="H15" s="308"/>
      <c r="I15" s="308"/>
      <c r="J15" s="308"/>
      <c r="K15" s="30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19" customFormat="1">
      <c r="A16" s="306"/>
      <c r="B16" s="152" t="s">
        <v>61</v>
      </c>
      <c r="C16" s="153" t="s">
        <v>62</v>
      </c>
      <c r="D16" s="154" t="s">
        <v>87</v>
      </c>
      <c r="E16" s="155" t="s">
        <v>87</v>
      </c>
      <c r="F16" s="156" t="s">
        <v>88</v>
      </c>
      <c r="G16" s="158">
        <f>SUM(F13:F15)/3</f>
        <v>98.469032707028532</v>
      </c>
      <c r="H16" s="192">
        <f>E55</f>
        <v>8310.5</v>
      </c>
      <c r="I16" s="192">
        <f>F55</f>
        <v>8310.5</v>
      </c>
      <c r="J16" s="149">
        <f t="shared" ref="J16" si="1">IF(I16/H16*100&gt;100,100,I16/H16*100)</f>
        <v>100</v>
      </c>
      <c r="K16" s="157">
        <f>(J16+G16)/2</f>
        <v>99.234516353514266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9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9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9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9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9" s="63" customFormat="1" ht="36.75">
      <c r="A21" s="262"/>
      <c r="B21" s="264"/>
      <c r="C21" s="208" t="s">
        <v>12</v>
      </c>
      <c r="D21" s="207" t="s">
        <v>13</v>
      </c>
      <c r="E21" s="207" t="s">
        <v>14</v>
      </c>
      <c r="F21" s="207" t="s">
        <v>15</v>
      </c>
      <c r="G21" s="2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9" s="63" customFormat="1" ht="16.5" thickBo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9" s="63" customFormat="1">
      <c r="A23" s="299" t="s">
        <v>97</v>
      </c>
      <c r="B23" s="276" t="s">
        <v>98</v>
      </c>
      <c r="C23" s="125" t="s">
        <v>25</v>
      </c>
      <c r="D23" s="126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9" s="64" customFormat="1" ht="48" customHeight="1">
      <c r="A24" s="300"/>
      <c r="B24" s="277"/>
      <c r="C24" s="66" t="s">
        <v>99</v>
      </c>
      <c r="D24" s="6" t="s">
        <v>27</v>
      </c>
      <c r="E24" s="216" t="b">
        <f>IF(D13=ROUND(F27/E27*100,2),F27/E27*100,FALSE)</f>
        <v>0</v>
      </c>
      <c r="F24" s="216">
        <f>ROUND(H27/G27*100,2)</f>
        <v>9.14</v>
      </c>
      <c r="G24" s="7" t="e">
        <f>IF(F24/E24*100&gt;100,100,F24/E24*100)+0.6</f>
        <v>#DIV/0!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9" s="63" customFormat="1" ht="20.25" customHeight="1">
      <c r="A25" s="300"/>
      <c r="B25" s="277"/>
      <c r="C25" s="107"/>
      <c r="D25" s="8"/>
      <c r="E25" s="318" t="s">
        <v>136</v>
      </c>
      <c r="F25" s="319"/>
      <c r="G25" s="318" t="s">
        <v>137</v>
      </c>
      <c r="H25" s="319"/>
      <c r="I25" s="281"/>
      <c r="J25" s="281"/>
      <c r="K25" s="281"/>
      <c r="L25" s="281"/>
      <c r="M25" s="28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</row>
    <row r="26" spans="1:79" s="63" customFormat="1" ht="84" customHeight="1">
      <c r="A26" s="300"/>
      <c r="B26" s="277"/>
      <c r="C26" s="107"/>
      <c r="D26" s="8"/>
      <c r="E26" s="10" t="s">
        <v>101</v>
      </c>
      <c r="F26" s="10" t="s">
        <v>100</v>
      </c>
      <c r="G26" s="10" t="s">
        <v>101</v>
      </c>
      <c r="H26" s="10" t="s">
        <v>100</v>
      </c>
      <c r="I26" s="281"/>
      <c r="J26" s="281"/>
      <c r="K26" s="281"/>
      <c r="L26" s="281"/>
      <c r="M26" s="28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</row>
    <row r="27" spans="1:79" s="63" customFormat="1">
      <c r="A27" s="300"/>
      <c r="B27" s="277"/>
      <c r="C27" s="107"/>
      <c r="D27" s="8" t="s">
        <v>18</v>
      </c>
      <c r="E27" s="68">
        <f>ROUND(SUM(E28:E36)/9,2)</f>
        <v>644.33000000000004</v>
      </c>
      <c r="F27" s="68">
        <f t="shared" ref="F27" si="2">ROUND(SUM(F28:F36)/9,2)</f>
        <v>61.11</v>
      </c>
      <c r="G27" s="68">
        <f>ROUND(SUM(G28:G36)/6,2)</f>
        <v>1002.83</v>
      </c>
      <c r="H27" s="68">
        <f>ROUND(SUM(H28:H36)/6,2)</f>
        <v>91.67</v>
      </c>
      <c r="I27" s="214"/>
      <c r="J27" s="62">
        <f>F27/E27*100</f>
        <v>9.4842704825167221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</row>
    <row r="28" spans="1:79" s="63" customFormat="1">
      <c r="A28" s="300"/>
      <c r="B28" s="277"/>
      <c r="C28" s="9" t="s">
        <v>67</v>
      </c>
      <c r="D28" s="8" t="s">
        <v>18</v>
      </c>
      <c r="E28" s="10">
        <f>SUM('4:16'!E36)</f>
        <v>635</v>
      </c>
      <c r="F28" s="10">
        <f>E59</f>
        <v>30</v>
      </c>
      <c r="G28" s="127">
        <f>SUM('4:16'!F36)</f>
        <v>656</v>
      </c>
      <c r="H28" s="10">
        <f>G59</f>
        <v>30</v>
      </c>
      <c r="I28" s="304"/>
      <c r="J28" s="304"/>
      <c r="K28" s="304"/>
      <c r="L28" s="304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</row>
    <row r="29" spans="1:79" s="63" customFormat="1">
      <c r="A29" s="300"/>
      <c r="B29" s="277"/>
      <c r="C29" s="9" t="s">
        <v>68</v>
      </c>
      <c r="D29" s="8" t="s">
        <v>18</v>
      </c>
      <c r="E29" s="10">
        <f>SUM('4:16'!E37)</f>
        <v>635</v>
      </c>
      <c r="F29" s="10">
        <f t="shared" ref="F29:F36" si="3">E60</f>
        <v>30</v>
      </c>
      <c r="G29" s="127">
        <f>SUM('4:16'!F37)</f>
        <v>656</v>
      </c>
      <c r="H29" s="10">
        <f t="shared" ref="H29:H36" si="4">G60</f>
        <v>30</v>
      </c>
      <c r="I29" s="304"/>
      <c r="J29" s="304"/>
      <c r="K29" s="304"/>
      <c r="L29" s="304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</row>
    <row r="30" spans="1:79" s="63" customFormat="1">
      <c r="A30" s="300"/>
      <c r="B30" s="277"/>
      <c r="C30" s="9" t="s">
        <v>69</v>
      </c>
      <c r="D30" s="8" t="s">
        <v>18</v>
      </c>
      <c r="E30" s="10">
        <f>SUM('4:16'!E38)</f>
        <v>635</v>
      </c>
      <c r="F30" s="10">
        <f t="shared" si="3"/>
        <v>30</v>
      </c>
      <c r="G30" s="127">
        <f>SUM('4:16'!F38)</f>
        <v>655</v>
      </c>
      <c r="H30" s="10">
        <f t="shared" si="4"/>
        <v>30</v>
      </c>
      <c r="I30" s="304"/>
      <c r="J30" s="304"/>
      <c r="K30" s="304"/>
      <c r="L30" s="304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</row>
    <row r="31" spans="1:79" s="63" customFormat="1">
      <c r="A31" s="300"/>
      <c r="B31" s="277"/>
      <c r="C31" s="9" t="s">
        <v>32</v>
      </c>
      <c r="D31" s="8" t="s">
        <v>18</v>
      </c>
      <c r="E31" s="10">
        <f>SUM('4:16'!E39)</f>
        <v>635</v>
      </c>
      <c r="F31" s="10">
        <f t="shared" si="3"/>
        <v>30</v>
      </c>
      <c r="G31" s="127">
        <f>SUM('4:16'!F39)</f>
        <v>657</v>
      </c>
      <c r="H31" s="10">
        <f t="shared" si="4"/>
        <v>30</v>
      </c>
      <c r="I31" s="304"/>
      <c r="J31" s="304"/>
      <c r="K31" s="304"/>
      <c r="L31" s="304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</row>
    <row r="32" spans="1:79" s="63" customFormat="1">
      <c r="A32" s="300"/>
      <c r="B32" s="277"/>
      <c r="C32" s="9" t="s">
        <v>70</v>
      </c>
      <c r="D32" s="8" t="s">
        <v>18</v>
      </c>
      <c r="E32" s="10">
        <f>SUM('4:16'!E40)</f>
        <v>635</v>
      </c>
      <c r="F32" s="10">
        <f t="shared" si="3"/>
        <v>30</v>
      </c>
      <c r="G32" s="127">
        <f>SUM('4:16'!F40)</f>
        <v>657</v>
      </c>
      <c r="H32" s="10">
        <f t="shared" si="4"/>
        <v>30</v>
      </c>
      <c r="I32" s="304"/>
      <c r="J32" s="304"/>
      <c r="K32" s="304"/>
      <c r="L32" s="304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</row>
    <row r="33" spans="1:79" s="63" customFormat="1">
      <c r="A33" s="300"/>
      <c r="B33" s="277"/>
      <c r="C33" s="9" t="s">
        <v>71</v>
      </c>
      <c r="D33" s="8" t="s">
        <v>18</v>
      </c>
      <c r="E33" s="10">
        <f>SUM('4:16'!E41)</f>
        <v>656</v>
      </c>
      <c r="F33" s="10">
        <f t="shared" si="3"/>
        <v>100</v>
      </c>
      <c r="G33" s="127">
        <f>SUM('4:16'!F41)</f>
        <v>684</v>
      </c>
      <c r="H33" s="10">
        <f t="shared" si="4"/>
        <v>100</v>
      </c>
      <c r="I33" s="304"/>
      <c r="J33" s="304"/>
      <c r="K33" s="304"/>
      <c r="L33" s="304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</row>
    <row r="34" spans="1:79" s="63" customFormat="1">
      <c r="A34" s="300"/>
      <c r="B34" s="277"/>
      <c r="C34" s="9" t="s">
        <v>33</v>
      </c>
      <c r="D34" s="8" t="s">
        <v>18</v>
      </c>
      <c r="E34" s="10">
        <f>SUM('4:16'!E42)</f>
        <v>656</v>
      </c>
      <c r="F34" s="10">
        <f t="shared" si="3"/>
        <v>100</v>
      </c>
      <c r="G34" s="127">
        <f>SUM('4:16'!F42)</f>
        <v>684</v>
      </c>
      <c r="H34" s="10">
        <f t="shared" si="4"/>
        <v>100</v>
      </c>
      <c r="I34" s="304"/>
      <c r="J34" s="304"/>
      <c r="K34" s="304"/>
      <c r="L34" s="304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</row>
    <row r="35" spans="1:79" s="63" customFormat="1">
      <c r="A35" s="300"/>
      <c r="B35" s="277"/>
      <c r="C35" s="9" t="s">
        <v>72</v>
      </c>
      <c r="D35" s="8" t="s">
        <v>18</v>
      </c>
      <c r="E35" s="10">
        <f>SUM('4:16'!E43)</f>
        <v>656</v>
      </c>
      <c r="F35" s="10">
        <f t="shared" si="3"/>
        <v>100</v>
      </c>
      <c r="G35" s="127">
        <f>SUM('4:16'!F43)</f>
        <v>684</v>
      </c>
      <c r="H35" s="10">
        <f t="shared" si="4"/>
        <v>100</v>
      </c>
      <c r="I35" s="304"/>
      <c r="J35" s="304"/>
      <c r="K35" s="304"/>
      <c r="L35" s="304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</row>
    <row r="36" spans="1:79" s="63" customFormat="1">
      <c r="A36" s="300"/>
      <c r="B36" s="277"/>
      <c r="C36" s="9" t="s">
        <v>73</v>
      </c>
      <c r="D36" s="8" t="s">
        <v>18</v>
      </c>
      <c r="E36" s="10">
        <f>SUM('4:16'!E44)</f>
        <v>656</v>
      </c>
      <c r="F36" s="10">
        <f t="shared" si="3"/>
        <v>100</v>
      </c>
      <c r="G36" s="127">
        <f>SUM('4:16'!F44)</f>
        <v>684</v>
      </c>
      <c r="H36" s="10">
        <f t="shared" si="4"/>
        <v>100</v>
      </c>
      <c r="I36" s="304"/>
      <c r="J36" s="304"/>
      <c r="K36" s="304"/>
      <c r="L36" s="304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</row>
    <row r="37" spans="1:79" s="64" customFormat="1" ht="38.25">
      <c r="A37" s="300"/>
      <c r="B37" s="277"/>
      <c r="C37" s="66" t="s">
        <v>102</v>
      </c>
      <c r="D37" s="6" t="s">
        <v>27</v>
      </c>
      <c r="E37" s="7">
        <f>IF(D14=ROUND(F40/E40*100,1),F40/E40*100,FALSE)</f>
        <v>25</v>
      </c>
      <c r="F37" s="7">
        <f>IF(G40&gt;0,ROUND(H40/G40*100,1),0)</f>
        <v>35.299999999999997</v>
      </c>
      <c r="G37" s="7">
        <f>IF(F37/E37*100&gt;100,100,F37/E37*100)</f>
        <v>100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9" s="63" customFormat="1">
      <c r="A38" s="300"/>
      <c r="B38" s="277"/>
      <c r="C38" s="107"/>
      <c r="D38" s="8" t="s">
        <v>18</v>
      </c>
      <c r="E38" s="318" t="s">
        <v>136</v>
      </c>
      <c r="F38" s="319"/>
      <c r="G38" s="318" t="s">
        <v>137</v>
      </c>
      <c r="H38" s="319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9" s="63" customFormat="1" ht="51">
      <c r="A39" s="300"/>
      <c r="B39" s="277"/>
      <c r="C39" s="107"/>
      <c r="D39" s="8" t="s">
        <v>18</v>
      </c>
      <c r="E39" s="10" t="s">
        <v>104</v>
      </c>
      <c r="F39" s="10" t="s">
        <v>103</v>
      </c>
      <c r="G39" s="10" t="s">
        <v>104</v>
      </c>
      <c r="H39" s="10" t="s">
        <v>103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9" s="63" customFormat="1">
      <c r="A40" s="300"/>
      <c r="B40" s="277"/>
      <c r="C40" s="107"/>
      <c r="D40" s="8" t="s">
        <v>18</v>
      </c>
      <c r="E40" s="68">
        <f>SUM(E41:E49)</f>
        <v>180</v>
      </c>
      <c r="F40" s="68">
        <f>SUM(F41:F49)</f>
        <v>45</v>
      </c>
      <c r="G40" s="68">
        <f>SUM(G41:G49)</f>
        <v>204</v>
      </c>
      <c r="H40" s="68">
        <f>SUM(H41:H49)</f>
        <v>72</v>
      </c>
      <c r="I40" s="62"/>
      <c r="J40" s="62">
        <f>F40/E40*100</f>
        <v>25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9" s="63" customFormat="1">
      <c r="A41" s="300"/>
      <c r="B41" s="277"/>
      <c r="C41" s="9" t="s">
        <v>67</v>
      </c>
      <c r="D41" s="8" t="s">
        <v>18</v>
      </c>
      <c r="E41" s="10">
        <v>20</v>
      </c>
      <c r="F41" s="10">
        <v>5</v>
      </c>
      <c r="G41" s="10">
        <v>28</v>
      </c>
      <c r="H41" s="10">
        <v>15</v>
      </c>
      <c r="I41" s="209"/>
      <c r="J41" s="209"/>
      <c r="K41" s="209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9" s="63" customFormat="1">
      <c r="A42" s="300"/>
      <c r="B42" s="277"/>
      <c r="C42" s="9" t="s">
        <v>68</v>
      </c>
      <c r="D42" s="8" t="s">
        <v>18</v>
      </c>
      <c r="E42" s="10">
        <v>20</v>
      </c>
      <c r="F42" s="10">
        <v>5</v>
      </c>
      <c r="G42" s="10">
        <v>28</v>
      </c>
      <c r="H42" s="10">
        <v>15</v>
      </c>
      <c r="I42" s="209"/>
      <c r="J42" s="209"/>
      <c r="K42" s="209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9" s="63" customFormat="1">
      <c r="A43" s="300"/>
      <c r="B43" s="277"/>
      <c r="C43" s="9" t="s">
        <v>69</v>
      </c>
      <c r="D43" s="8" t="s">
        <v>18</v>
      </c>
      <c r="E43" s="10">
        <v>20</v>
      </c>
      <c r="F43" s="10">
        <v>5</v>
      </c>
      <c r="G43" s="10">
        <v>28</v>
      </c>
      <c r="H43" s="10">
        <v>15</v>
      </c>
      <c r="I43" s="209"/>
      <c r="J43" s="209"/>
      <c r="K43" s="209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9" s="63" customFormat="1">
      <c r="A44" s="300"/>
      <c r="B44" s="277"/>
      <c r="C44" s="9" t="s">
        <v>32</v>
      </c>
      <c r="D44" s="8" t="s">
        <v>18</v>
      </c>
      <c r="E44" s="10">
        <v>20</v>
      </c>
      <c r="F44" s="10">
        <v>5</v>
      </c>
      <c r="G44" s="10">
        <v>20</v>
      </c>
      <c r="H44" s="10">
        <v>5</v>
      </c>
      <c r="I44" s="209"/>
      <c r="J44" s="209"/>
      <c r="K44" s="209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9" s="63" customFormat="1">
      <c r="A45" s="300"/>
      <c r="B45" s="277"/>
      <c r="C45" s="9" t="s">
        <v>70</v>
      </c>
      <c r="D45" s="8" t="s">
        <v>18</v>
      </c>
      <c r="E45" s="10">
        <v>20</v>
      </c>
      <c r="F45" s="10">
        <v>5</v>
      </c>
      <c r="G45" s="10">
        <v>20</v>
      </c>
      <c r="H45" s="10">
        <v>5</v>
      </c>
      <c r="I45" s="209"/>
      <c r="J45" s="209"/>
      <c r="K45" s="209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6" spans="1:79" s="63" customFormat="1">
      <c r="A46" s="300"/>
      <c r="B46" s="277"/>
      <c r="C46" s="9" t="s">
        <v>71</v>
      </c>
      <c r="D46" s="8" t="s">
        <v>18</v>
      </c>
      <c r="E46" s="10">
        <v>20</v>
      </c>
      <c r="F46" s="10">
        <v>5</v>
      </c>
      <c r="G46" s="10">
        <v>20</v>
      </c>
      <c r="H46" s="10">
        <v>2</v>
      </c>
      <c r="I46" s="209"/>
      <c r="J46" s="209"/>
      <c r="K46" s="209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</row>
    <row r="47" spans="1:79" s="63" customFormat="1">
      <c r="A47" s="300"/>
      <c r="B47" s="277"/>
      <c r="C47" s="9" t="s">
        <v>33</v>
      </c>
      <c r="D47" s="8" t="s">
        <v>18</v>
      </c>
      <c r="E47" s="10">
        <v>20</v>
      </c>
      <c r="F47" s="10">
        <v>5</v>
      </c>
      <c r="G47" s="10">
        <v>20</v>
      </c>
      <c r="H47" s="10">
        <v>5</v>
      </c>
      <c r="I47" s="209"/>
      <c r="J47" s="209"/>
      <c r="K47" s="209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</row>
    <row r="48" spans="1:79" s="63" customFormat="1">
      <c r="A48" s="300"/>
      <c r="B48" s="277"/>
      <c r="C48" s="9" t="s">
        <v>72</v>
      </c>
      <c r="D48" s="8" t="s">
        <v>18</v>
      </c>
      <c r="E48" s="10">
        <v>20</v>
      </c>
      <c r="F48" s="10">
        <v>5</v>
      </c>
      <c r="G48" s="10">
        <v>20</v>
      </c>
      <c r="H48" s="10">
        <v>5</v>
      </c>
      <c r="I48" s="209"/>
      <c r="J48" s="209"/>
      <c r="K48" s="209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</row>
    <row r="49" spans="1:78" s="63" customFormat="1">
      <c r="A49" s="300"/>
      <c r="B49" s="277"/>
      <c r="C49" s="9" t="s">
        <v>73</v>
      </c>
      <c r="D49" s="8" t="s">
        <v>18</v>
      </c>
      <c r="E49" s="10">
        <v>20</v>
      </c>
      <c r="F49" s="10">
        <v>5</v>
      </c>
      <c r="G49" s="10">
        <v>20</v>
      </c>
      <c r="H49" s="10">
        <v>5</v>
      </c>
      <c r="I49" s="209"/>
      <c r="J49" s="209"/>
      <c r="K49" s="209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</row>
    <row r="50" spans="1:78" s="63" customFormat="1" ht="25.5">
      <c r="A50" s="300"/>
      <c r="B50" s="277"/>
      <c r="C50" s="66" t="s">
        <v>105</v>
      </c>
      <c r="D50" s="6" t="s">
        <v>27</v>
      </c>
      <c r="E50" s="7">
        <f>ROUND(E52/E51*100,1)</f>
        <v>100</v>
      </c>
      <c r="F50" s="7">
        <f>ROUND(F52/F51*100,1)</f>
        <v>100</v>
      </c>
      <c r="G50" s="7">
        <f>IF(F50/E50*100&gt;100,100,F50/E50*100)</f>
        <v>100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</row>
    <row r="51" spans="1:78" s="63" customFormat="1">
      <c r="A51" s="300"/>
      <c r="B51" s="277"/>
      <c r="C51" s="107" t="s">
        <v>76</v>
      </c>
      <c r="D51" s="8" t="s">
        <v>18</v>
      </c>
      <c r="E51" s="10">
        <f>F51</f>
        <v>1</v>
      </c>
      <c r="F51" s="10">
        <v>1</v>
      </c>
      <c r="G51" s="108"/>
      <c r="H51" s="316" t="s">
        <v>106</v>
      </c>
      <c r="I51" s="317"/>
      <c r="J51" s="317"/>
      <c r="K51" s="317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</row>
    <row r="52" spans="1:78" s="63" customFormat="1">
      <c r="A52" s="300"/>
      <c r="B52" s="277"/>
      <c r="C52" s="107" t="s">
        <v>77</v>
      </c>
      <c r="D52" s="8" t="s">
        <v>18</v>
      </c>
      <c r="E52" s="10">
        <f>E51*D15%</f>
        <v>1</v>
      </c>
      <c r="F52" s="10">
        <v>1</v>
      </c>
      <c r="G52" s="108"/>
      <c r="H52" s="316"/>
      <c r="I52" s="317"/>
      <c r="J52" s="317"/>
      <c r="K52" s="317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</row>
    <row r="53" spans="1:78" s="63" customFormat="1">
      <c r="A53" s="300"/>
      <c r="B53" s="277"/>
      <c r="C53" s="282" t="s">
        <v>28</v>
      </c>
      <c r="D53" s="283"/>
      <c r="E53" s="283"/>
      <c r="F53" s="284"/>
      <c r="G53" s="14" t="e">
        <f>(G24+G50+G37)/3</f>
        <v>#DIV/0!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</row>
    <row r="54" spans="1:78" s="63" customFormat="1">
      <c r="A54" s="300"/>
      <c r="B54" s="277"/>
      <c r="C54" s="2" t="s">
        <v>29</v>
      </c>
      <c r="D54" s="2"/>
      <c r="E54" s="11" t="s">
        <v>19</v>
      </c>
      <c r="F54" s="11" t="s">
        <v>20</v>
      </c>
      <c r="G54" s="11" t="s">
        <v>21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</row>
    <row r="55" spans="1:78" s="63" customFormat="1">
      <c r="A55" s="300"/>
      <c r="B55" s="277"/>
      <c r="C55" s="12" t="s">
        <v>140</v>
      </c>
      <c r="D55" s="13" t="s">
        <v>18</v>
      </c>
      <c r="E55" s="189">
        <f>E59*F59+E60*F60+E61*F61+E62*F62+E63*F63+E64*F64+E65*F65+E66*F66+E67*F67</f>
        <v>8310.5</v>
      </c>
      <c r="F55" s="189">
        <f>G59*H59+G60*H60+G61*H61+G62*H62+G63*H63+G64*H64+G65*H65+G66*H66+G67*H67</f>
        <v>8310.5</v>
      </c>
      <c r="G55" s="14">
        <f>F55/E55*100</f>
        <v>100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</row>
    <row r="56" spans="1:78" s="63" customFormat="1">
      <c r="A56" s="300"/>
      <c r="B56" s="277"/>
      <c r="C56" s="9"/>
      <c r="D56" s="8" t="s">
        <v>18</v>
      </c>
      <c r="E56" s="318" t="s">
        <v>136</v>
      </c>
      <c r="F56" s="319"/>
      <c r="G56" s="318" t="s">
        <v>137</v>
      </c>
      <c r="H56" s="319"/>
      <c r="I56" s="209"/>
      <c r="J56" s="209"/>
      <c r="K56" s="209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</row>
    <row r="57" spans="1:78" s="63" customFormat="1" ht="51">
      <c r="A57" s="300"/>
      <c r="B57" s="277"/>
      <c r="C57" s="9"/>
      <c r="D57" s="8" t="s">
        <v>18</v>
      </c>
      <c r="E57" s="10" t="s">
        <v>138</v>
      </c>
      <c r="F57" s="10" t="s">
        <v>139</v>
      </c>
      <c r="G57" s="10" t="s">
        <v>138</v>
      </c>
      <c r="H57" s="10" t="s">
        <v>139</v>
      </c>
      <c r="I57" s="209"/>
      <c r="J57" s="209"/>
      <c r="K57" s="209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</row>
    <row r="58" spans="1:78" s="63" customFormat="1">
      <c r="A58" s="300"/>
      <c r="B58" s="277"/>
      <c r="C58" s="9"/>
      <c r="D58" s="8" t="s">
        <v>18</v>
      </c>
      <c r="E58" s="68">
        <f>ROUND(SUM(E59:E67)/9,0)</f>
        <v>61</v>
      </c>
      <c r="F58" s="68">
        <f>SUM(F59:F67)</f>
        <v>135.99</v>
      </c>
      <c r="G58" s="127">
        <f>SUM(G59:G67)/9</f>
        <v>61.111111111111114</v>
      </c>
      <c r="H58" s="68">
        <f>SUM(H59:H67)</f>
        <v>135.99</v>
      </c>
      <c r="I58" s="209"/>
      <c r="J58" s="209"/>
      <c r="K58" s="209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</row>
    <row r="59" spans="1:78" s="63" customFormat="1">
      <c r="A59" s="300"/>
      <c r="B59" s="277"/>
      <c r="C59" s="9" t="s">
        <v>67</v>
      </c>
      <c r="D59" s="8" t="s">
        <v>18</v>
      </c>
      <c r="E59" s="10">
        <v>30</v>
      </c>
      <c r="F59" s="159">
        <v>15.11</v>
      </c>
      <c r="G59" s="10">
        <v>30</v>
      </c>
      <c r="H59" s="159">
        <v>15.11</v>
      </c>
      <c r="I59" s="209"/>
      <c r="J59" s="209"/>
      <c r="K59" s="209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</row>
    <row r="60" spans="1:78" s="63" customFormat="1">
      <c r="A60" s="300"/>
      <c r="B60" s="277"/>
      <c r="C60" s="9" t="s">
        <v>68</v>
      </c>
      <c r="D60" s="8" t="s">
        <v>18</v>
      </c>
      <c r="E60" s="10">
        <v>30</v>
      </c>
      <c r="F60" s="159">
        <v>15.11</v>
      </c>
      <c r="G60" s="10">
        <v>30</v>
      </c>
      <c r="H60" s="159">
        <v>15.11</v>
      </c>
      <c r="I60" s="209"/>
      <c r="J60" s="209"/>
      <c r="K60" s="209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</row>
    <row r="61" spans="1:78" s="63" customFormat="1">
      <c r="A61" s="300"/>
      <c r="B61" s="277"/>
      <c r="C61" s="9" t="s">
        <v>69</v>
      </c>
      <c r="D61" s="8" t="s">
        <v>18</v>
      </c>
      <c r="E61" s="10">
        <v>30</v>
      </c>
      <c r="F61" s="159">
        <v>15.11</v>
      </c>
      <c r="G61" s="10">
        <v>30</v>
      </c>
      <c r="H61" s="159">
        <v>15.11</v>
      </c>
      <c r="I61" s="209"/>
      <c r="J61" s="209"/>
      <c r="K61" s="209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</row>
    <row r="62" spans="1:78" s="63" customFormat="1">
      <c r="A62" s="300"/>
      <c r="B62" s="277"/>
      <c r="C62" s="9" t="s">
        <v>32</v>
      </c>
      <c r="D62" s="8" t="s">
        <v>18</v>
      </c>
      <c r="E62" s="10">
        <v>30</v>
      </c>
      <c r="F62" s="159">
        <v>15.11</v>
      </c>
      <c r="G62" s="10">
        <v>30</v>
      </c>
      <c r="H62" s="159">
        <v>15.11</v>
      </c>
      <c r="I62" s="209"/>
      <c r="J62" s="209"/>
      <c r="K62" s="209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</row>
    <row r="63" spans="1:78" s="63" customFormat="1">
      <c r="A63" s="300"/>
      <c r="B63" s="277"/>
      <c r="C63" s="9" t="s">
        <v>70</v>
      </c>
      <c r="D63" s="8" t="s">
        <v>18</v>
      </c>
      <c r="E63" s="10">
        <v>30</v>
      </c>
      <c r="F63" s="159">
        <v>15.11</v>
      </c>
      <c r="G63" s="10">
        <v>30</v>
      </c>
      <c r="H63" s="159">
        <v>15.11</v>
      </c>
      <c r="I63" s="209"/>
      <c r="J63" s="209"/>
      <c r="K63" s="209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</row>
    <row r="64" spans="1:78" s="63" customFormat="1">
      <c r="A64" s="300"/>
      <c r="B64" s="277"/>
      <c r="C64" s="9" t="s">
        <v>71</v>
      </c>
      <c r="D64" s="8" t="s">
        <v>18</v>
      </c>
      <c r="E64" s="10">
        <v>100</v>
      </c>
      <c r="F64" s="159">
        <v>15.11</v>
      </c>
      <c r="G64" s="10">
        <v>100</v>
      </c>
      <c r="H64" s="159">
        <v>15.11</v>
      </c>
      <c r="I64" s="209"/>
      <c r="J64" s="209"/>
      <c r="K64" s="209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</row>
    <row r="65" spans="1:78" s="63" customFormat="1">
      <c r="A65" s="300"/>
      <c r="B65" s="277"/>
      <c r="C65" s="9" t="s">
        <v>33</v>
      </c>
      <c r="D65" s="8" t="s">
        <v>18</v>
      </c>
      <c r="E65" s="10">
        <v>100</v>
      </c>
      <c r="F65" s="159">
        <v>15.11</v>
      </c>
      <c r="G65" s="10">
        <v>100</v>
      </c>
      <c r="H65" s="159">
        <v>15.11</v>
      </c>
      <c r="I65" s="209"/>
      <c r="J65" s="209"/>
      <c r="K65" s="209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</row>
    <row r="66" spans="1:78" s="63" customFormat="1">
      <c r="A66" s="300"/>
      <c r="B66" s="277"/>
      <c r="C66" s="9" t="s">
        <v>72</v>
      </c>
      <c r="D66" s="8" t="s">
        <v>18</v>
      </c>
      <c r="E66" s="10">
        <v>100</v>
      </c>
      <c r="F66" s="159">
        <v>15.11</v>
      </c>
      <c r="G66" s="10">
        <v>100</v>
      </c>
      <c r="H66" s="159">
        <v>15.11</v>
      </c>
      <c r="I66" s="209"/>
      <c r="J66" s="209"/>
      <c r="K66" s="209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</row>
    <row r="67" spans="1:78" s="63" customFormat="1">
      <c r="A67" s="300"/>
      <c r="B67" s="277"/>
      <c r="C67" s="9" t="s">
        <v>73</v>
      </c>
      <c r="D67" s="8" t="s">
        <v>18</v>
      </c>
      <c r="E67" s="10">
        <v>100</v>
      </c>
      <c r="F67" s="159">
        <v>15.11</v>
      </c>
      <c r="G67" s="10">
        <v>100</v>
      </c>
      <c r="H67" s="159">
        <v>15.11</v>
      </c>
      <c r="I67" s="209"/>
      <c r="J67" s="209"/>
      <c r="K67" s="209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</row>
    <row r="68" spans="1:78" s="63" customFormat="1">
      <c r="A68" s="301"/>
      <c r="B68" s="278"/>
      <c r="C68" s="282" t="s">
        <v>31</v>
      </c>
      <c r="D68" s="283"/>
      <c r="E68" s="283"/>
      <c r="F68" s="284"/>
      <c r="G68" s="14" t="e">
        <f>(G55+G53)/2</f>
        <v>#DIV/0!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</row>
    <row r="70" spans="1:78">
      <c r="B70" s="272"/>
      <c r="C70" s="272"/>
      <c r="D70" s="272"/>
      <c r="E70" s="272"/>
      <c r="F70" s="272"/>
      <c r="G70" s="272"/>
    </row>
  </sheetData>
  <mergeCells count="39">
    <mergeCell ref="B70:G70"/>
    <mergeCell ref="A23:A68"/>
    <mergeCell ref="B23:B68"/>
    <mergeCell ref="E25:F25"/>
    <mergeCell ref="G25:H25"/>
    <mergeCell ref="H51:K52"/>
    <mergeCell ref="C53:F53"/>
    <mergeCell ref="E56:F56"/>
    <mergeCell ref="G56:H56"/>
    <mergeCell ref="C68:F68"/>
    <mergeCell ref="I25:M25"/>
    <mergeCell ref="I26:M26"/>
    <mergeCell ref="I28:L36"/>
    <mergeCell ref="E38:F38"/>
    <mergeCell ref="G38:H38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  <mergeCell ref="K8:K11"/>
    <mergeCell ref="B9:B10"/>
    <mergeCell ref="C9:G10"/>
    <mergeCell ref="A6:K6"/>
    <mergeCell ref="A1:K1"/>
    <mergeCell ref="A2:K2"/>
    <mergeCell ref="A3:K3"/>
    <mergeCell ref="A4:K4"/>
    <mergeCell ref="A5:K5"/>
    <mergeCell ref="H9:J10"/>
    <mergeCell ref="A8:A11"/>
    <mergeCell ref="B8:J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H70"/>
  <sheetViews>
    <sheetView view="pageBreakPreview" topLeftCell="A4" zoomScale="80" zoomScaleNormal="70" zoomScaleSheetLayoutView="80" workbookViewId="0">
      <selection activeCell="G46" sqref="G46:H49"/>
    </sheetView>
  </sheetViews>
  <sheetFormatPr defaultColWidth="9.140625" defaultRowHeight="15.75"/>
  <cols>
    <col min="1" max="1" width="4.85546875" style="70" customWidth="1"/>
    <col min="2" max="2" width="12.28515625" style="206" customWidth="1"/>
    <col min="3" max="3" width="89.85546875" style="70" customWidth="1"/>
    <col min="4" max="4" width="10.42578125" style="71" customWidth="1"/>
    <col min="5" max="5" width="10" style="71" customWidth="1"/>
    <col min="6" max="6" width="12.7109375" style="71" customWidth="1"/>
    <col min="7" max="7" width="12.28515625" style="72" customWidth="1"/>
    <col min="8" max="8" width="12.140625" style="62" customWidth="1"/>
    <col min="9" max="9" width="10.140625" style="62" bestFit="1" customWidth="1"/>
    <col min="10" max="10" width="13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315" t="s">
        <v>98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49" t="s">
        <v>132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>
      <c r="A7" s="20" t="s">
        <v>259</v>
      </c>
      <c r="B7" s="21"/>
      <c r="C7" s="22"/>
      <c r="D7" s="23"/>
      <c r="E7" s="24"/>
      <c r="F7" s="25"/>
      <c r="G7" s="23"/>
      <c r="H7" s="26"/>
      <c r="I7" s="26"/>
      <c r="J7" s="27"/>
      <c r="K7" s="2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>
      <c r="A8" s="306" t="s">
        <v>0</v>
      </c>
      <c r="B8" s="309" t="s">
        <v>55</v>
      </c>
      <c r="C8" s="309"/>
      <c r="D8" s="309"/>
      <c r="E8" s="309"/>
      <c r="F8" s="310"/>
      <c r="G8" s="309"/>
      <c r="H8" s="310"/>
      <c r="I8" s="310"/>
      <c r="J8" s="310"/>
      <c r="K8" s="311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306"/>
      <c r="B9" s="312" t="s">
        <v>1</v>
      </c>
      <c r="C9" s="313" t="s">
        <v>2</v>
      </c>
      <c r="D9" s="313"/>
      <c r="E9" s="313"/>
      <c r="F9" s="313"/>
      <c r="G9" s="313"/>
      <c r="H9" s="314" t="s">
        <v>3</v>
      </c>
      <c r="I9" s="314"/>
      <c r="J9" s="314"/>
      <c r="K9" s="311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>
      <c r="A10" s="306"/>
      <c r="B10" s="312"/>
      <c r="C10" s="313"/>
      <c r="D10" s="313"/>
      <c r="E10" s="313"/>
      <c r="F10" s="313"/>
      <c r="G10" s="313"/>
      <c r="H10" s="314"/>
      <c r="I10" s="314"/>
      <c r="J10" s="314"/>
      <c r="K10" s="31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8.75">
      <c r="A11" s="306"/>
      <c r="B11" s="139"/>
      <c r="C11" s="139"/>
      <c r="D11" s="140" t="s">
        <v>57</v>
      </c>
      <c r="E11" s="140" t="s">
        <v>58</v>
      </c>
      <c r="F11" s="141" t="s">
        <v>59</v>
      </c>
      <c r="G11" s="140" t="s">
        <v>4</v>
      </c>
      <c r="H11" s="141" t="s">
        <v>5</v>
      </c>
      <c r="I11" s="142" t="s">
        <v>6</v>
      </c>
      <c r="J11" s="212" t="s">
        <v>7</v>
      </c>
      <c r="K11" s="311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>
      <c r="A12" s="210">
        <v>1</v>
      </c>
      <c r="B12" s="210" t="s">
        <v>8</v>
      </c>
      <c r="C12" s="210" t="s">
        <v>9</v>
      </c>
      <c r="D12" s="145">
        <v>4</v>
      </c>
      <c r="E12" s="145">
        <v>5</v>
      </c>
      <c r="F12" s="146">
        <v>6</v>
      </c>
      <c r="G12" s="145">
        <v>7</v>
      </c>
      <c r="H12" s="211">
        <v>8</v>
      </c>
      <c r="I12" s="142">
        <v>9</v>
      </c>
      <c r="J12" s="148">
        <v>10</v>
      </c>
      <c r="K12" s="145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48.75" customHeight="1">
      <c r="A13" s="306" t="s">
        <v>10</v>
      </c>
      <c r="B13" s="307" t="s">
        <v>98</v>
      </c>
      <c r="C13" s="95" t="s">
        <v>84</v>
      </c>
      <c r="D13" s="215">
        <v>9.2200000000000006</v>
      </c>
      <c r="E13" s="215">
        <f>F24</f>
        <v>8.7899999999999991</v>
      </c>
      <c r="F13" s="149">
        <f>IF(E13/D13*100&gt;100,100,E13/D13*100)</f>
        <v>95.33622559652926</v>
      </c>
      <c r="G13" s="150" t="s">
        <v>24</v>
      </c>
      <c r="H13" s="308"/>
      <c r="I13" s="308"/>
      <c r="J13" s="308"/>
      <c r="K13" s="30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47.25">
      <c r="A14" s="306"/>
      <c r="B14" s="307"/>
      <c r="C14" s="95" t="s">
        <v>85</v>
      </c>
      <c r="D14" s="50">
        <v>11.5</v>
      </c>
      <c r="E14" s="74">
        <f>F37</f>
        <v>14.3</v>
      </c>
      <c r="F14" s="149">
        <f>IF(E14/D14*100&gt;100,100,E14/D14*100)</f>
        <v>100</v>
      </c>
      <c r="G14" s="150" t="s">
        <v>24</v>
      </c>
      <c r="H14" s="308"/>
      <c r="I14" s="308"/>
      <c r="J14" s="308"/>
      <c r="K14" s="30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19" customFormat="1" ht="48.75" customHeight="1">
      <c r="A15" s="306"/>
      <c r="B15" s="307"/>
      <c r="C15" s="95" t="s">
        <v>23</v>
      </c>
      <c r="D15" s="50">
        <v>100</v>
      </c>
      <c r="E15" s="74">
        <f>F50</f>
        <v>100</v>
      </c>
      <c r="F15" s="149">
        <f t="shared" ref="F15" si="0">IF(E15/D15*100&gt;100,100,E15/D15*100)</f>
        <v>100</v>
      </c>
      <c r="G15" s="151" t="s">
        <v>24</v>
      </c>
      <c r="H15" s="308"/>
      <c r="I15" s="308"/>
      <c r="J15" s="308"/>
      <c r="K15" s="30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19" customFormat="1">
      <c r="A16" s="306"/>
      <c r="B16" s="152" t="s">
        <v>61</v>
      </c>
      <c r="C16" s="153" t="s">
        <v>62</v>
      </c>
      <c r="D16" s="154" t="s">
        <v>87</v>
      </c>
      <c r="E16" s="155" t="s">
        <v>87</v>
      </c>
      <c r="F16" s="156" t="s">
        <v>88</v>
      </c>
      <c r="G16" s="158">
        <f>SUM(F13:F15)/3</f>
        <v>98.44540853217643</v>
      </c>
      <c r="H16" s="192">
        <f>E55</f>
        <v>7333.4399999999987</v>
      </c>
      <c r="I16" s="192">
        <f>F55</f>
        <v>7333.4399999999987</v>
      </c>
      <c r="J16" s="149">
        <f t="shared" ref="J16" si="1">IF(I16/H16*100&gt;100,100,I16/H16*100)</f>
        <v>100</v>
      </c>
      <c r="K16" s="157">
        <f>(J16+G16)/2</f>
        <v>99.222704266088215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9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9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9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9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9" s="63" customFormat="1" ht="36.75">
      <c r="A21" s="262"/>
      <c r="B21" s="264"/>
      <c r="C21" s="208" t="s">
        <v>12</v>
      </c>
      <c r="D21" s="207" t="s">
        <v>13</v>
      </c>
      <c r="E21" s="207" t="s">
        <v>14</v>
      </c>
      <c r="F21" s="207" t="s">
        <v>15</v>
      </c>
      <c r="G21" s="2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9" s="63" customFormat="1" ht="16.5" thickBo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9" s="63" customFormat="1">
      <c r="A23" s="299" t="s">
        <v>97</v>
      </c>
      <c r="B23" s="276" t="s">
        <v>98</v>
      </c>
      <c r="C23" s="125" t="s">
        <v>25</v>
      </c>
      <c r="D23" s="126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9" s="64" customFormat="1" ht="48" customHeight="1">
      <c r="A24" s="300"/>
      <c r="B24" s="277"/>
      <c r="C24" s="66" t="s">
        <v>99</v>
      </c>
      <c r="D24" s="6" t="s">
        <v>27</v>
      </c>
      <c r="E24" s="216" t="b">
        <f>IF(D13=ROUND(F27/E27*100,2),F27/E27*100,FALSE)</f>
        <v>0</v>
      </c>
      <c r="F24" s="216">
        <f>ROUND(H27/G27*100,2)</f>
        <v>8.7899999999999991</v>
      </c>
      <c r="G24" s="7" t="e">
        <f>IF(F24/E24*100&gt;130,130,F24/E24*100)</f>
        <v>#DIV/0!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9" s="63" customFormat="1" ht="20.25" customHeight="1">
      <c r="A25" s="300"/>
      <c r="B25" s="277"/>
      <c r="C25" s="107"/>
      <c r="D25" s="8"/>
      <c r="E25" s="318" t="s">
        <v>136</v>
      </c>
      <c r="F25" s="319"/>
      <c r="G25" s="318" t="s">
        <v>137</v>
      </c>
      <c r="H25" s="319"/>
      <c r="I25" s="281"/>
      <c r="J25" s="281"/>
      <c r="K25" s="281"/>
      <c r="L25" s="281"/>
      <c r="M25" s="28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</row>
    <row r="26" spans="1:79" s="63" customFormat="1" ht="84" customHeight="1">
      <c r="A26" s="300"/>
      <c r="B26" s="277"/>
      <c r="C26" s="107"/>
      <c r="D26" s="8"/>
      <c r="E26" s="10" t="s">
        <v>101</v>
      </c>
      <c r="F26" s="10" t="s">
        <v>100</v>
      </c>
      <c r="G26" s="10" t="s">
        <v>101</v>
      </c>
      <c r="H26" s="10" t="s">
        <v>100</v>
      </c>
      <c r="I26" s="281"/>
      <c r="J26" s="281"/>
      <c r="K26" s="281"/>
      <c r="L26" s="281"/>
      <c r="M26" s="28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</row>
    <row r="27" spans="1:79" s="63" customFormat="1">
      <c r="A27" s="300"/>
      <c r="B27" s="277"/>
      <c r="C27" s="107"/>
      <c r="D27" s="8" t="s">
        <v>18</v>
      </c>
      <c r="E27" s="68">
        <f>ROUND(SUM(E28:E36)/9,2)</f>
        <v>644.33000000000004</v>
      </c>
      <c r="F27" s="68">
        <f t="shared" ref="F27" si="2">ROUND(SUM(F28:F36)/9,2)</f>
        <v>58.78</v>
      </c>
      <c r="G27" s="68">
        <f>ROUND(SUM(G28:G36)/6,2)</f>
        <v>1002.83</v>
      </c>
      <c r="H27" s="68">
        <f>ROUND(SUM(H28:H36)/6,2)</f>
        <v>88.17</v>
      </c>
      <c r="I27" s="214"/>
      <c r="J27" s="62">
        <f>F27/E27*100</f>
        <v>9.1226545403752723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</row>
    <row r="28" spans="1:79" s="63" customFormat="1">
      <c r="A28" s="300"/>
      <c r="B28" s="277"/>
      <c r="C28" s="9" t="s">
        <v>67</v>
      </c>
      <c r="D28" s="8" t="s">
        <v>18</v>
      </c>
      <c r="E28" s="10">
        <f>SUM('4:16'!E36)</f>
        <v>635</v>
      </c>
      <c r="F28" s="10">
        <f>E59</f>
        <v>65</v>
      </c>
      <c r="G28" s="127">
        <f>SUM('4:16'!F36)</f>
        <v>656</v>
      </c>
      <c r="H28" s="10">
        <f>G59</f>
        <v>65</v>
      </c>
      <c r="I28" s="304"/>
      <c r="J28" s="304"/>
      <c r="K28" s="304"/>
      <c r="L28" s="304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</row>
    <row r="29" spans="1:79" s="63" customFormat="1">
      <c r="A29" s="300"/>
      <c r="B29" s="277"/>
      <c r="C29" s="9" t="s">
        <v>68</v>
      </c>
      <c r="D29" s="8" t="s">
        <v>18</v>
      </c>
      <c r="E29" s="10">
        <f>SUM('4:16'!E37)</f>
        <v>635</v>
      </c>
      <c r="F29" s="10">
        <f t="shared" ref="F29:F36" si="3">E60</f>
        <v>65</v>
      </c>
      <c r="G29" s="127">
        <f>SUM('4:16'!F37)</f>
        <v>656</v>
      </c>
      <c r="H29" s="10">
        <f t="shared" ref="H29:H36" si="4">G60</f>
        <v>65</v>
      </c>
      <c r="I29" s="304"/>
      <c r="J29" s="304"/>
      <c r="K29" s="304"/>
      <c r="L29" s="304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</row>
    <row r="30" spans="1:79" s="63" customFormat="1">
      <c r="A30" s="300"/>
      <c r="B30" s="277"/>
      <c r="C30" s="9" t="s">
        <v>69</v>
      </c>
      <c r="D30" s="8" t="s">
        <v>18</v>
      </c>
      <c r="E30" s="10">
        <f>SUM('4:16'!E38)</f>
        <v>635</v>
      </c>
      <c r="F30" s="10">
        <f t="shared" si="3"/>
        <v>65</v>
      </c>
      <c r="G30" s="127">
        <f>SUM('4:16'!F38)</f>
        <v>655</v>
      </c>
      <c r="H30" s="10">
        <f t="shared" si="4"/>
        <v>65</v>
      </c>
      <c r="I30" s="304"/>
      <c r="J30" s="304"/>
      <c r="K30" s="304"/>
      <c r="L30" s="304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</row>
    <row r="31" spans="1:79" s="63" customFormat="1">
      <c r="A31" s="300"/>
      <c r="B31" s="277"/>
      <c r="C31" s="9" t="s">
        <v>32</v>
      </c>
      <c r="D31" s="8" t="s">
        <v>18</v>
      </c>
      <c r="E31" s="10">
        <f>SUM('4:16'!E39)</f>
        <v>635</v>
      </c>
      <c r="F31" s="10">
        <f t="shared" si="3"/>
        <v>65</v>
      </c>
      <c r="G31" s="127">
        <f>SUM('4:16'!F39)</f>
        <v>657</v>
      </c>
      <c r="H31" s="10">
        <f t="shared" si="4"/>
        <v>65</v>
      </c>
      <c r="I31" s="304"/>
      <c r="J31" s="304"/>
      <c r="K31" s="304"/>
      <c r="L31" s="304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</row>
    <row r="32" spans="1:79" s="63" customFormat="1">
      <c r="A32" s="300"/>
      <c r="B32" s="277"/>
      <c r="C32" s="9" t="s">
        <v>70</v>
      </c>
      <c r="D32" s="8" t="s">
        <v>18</v>
      </c>
      <c r="E32" s="10">
        <f>SUM('4:16'!E40)</f>
        <v>635</v>
      </c>
      <c r="F32" s="10">
        <f t="shared" si="3"/>
        <v>65</v>
      </c>
      <c r="G32" s="127">
        <f>SUM('4:16'!F40)</f>
        <v>657</v>
      </c>
      <c r="H32" s="10">
        <f t="shared" si="4"/>
        <v>65</v>
      </c>
      <c r="I32" s="304"/>
      <c r="J32" s="304"/>
      <c r="K32" s="304"/>
      <c r="L32" s="304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</row>
    <row r="33" spans="1:79" s="63" customFormat="1">
      <c r="A33" s="300"/>
      <c r="B33" s="277"/>
      <c r="C33" s="9" t="s">
        <v>71</v>
      </c>
      <c r="D33" s="8" t="s">
        <v>18</v>
      </c>
      <c r="E33" s="10">
        <f>SUM('4:16'!E41)</f>
        <v>656</v>
      </c>
      <c r="F33" s="10">
        <f t="shared" si="3"/>
        <v>51</v>
      </c>
      <c r="G33" s="127">
        <f>SUM('4:16'!F41)</f>
        <v>684</v>
      </c>
      <c r="H33" s="10">
        <f t="shared" si="4"/>
        <v>51</v>
      </c>
      <c r="I33" s="304"/>
      <c r="J33" s="304"/>
      <c r="K33" s="304"/>
      <c r="L33" s="304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</row>
    <row r="34" spans="1:79" s="63" customFormat="1">
      <c r="A34" s="300"/>
      <c r="B34" s="277"/>
      <c r="C34" s="9" t="s">
        <v>33</v>
      </c>
      <c r="D34" s="8" t="s">
        <v>18</v>
      </c>
      <c r="E34" s="10">
        <f>SUM('4:16'!E42)</f>
        <v>656</v>
      </c>
      <c r="F34" s="10">
        <f t="shared" si="3"/>
        <v>51</v>
      </c>
      <c r="G34" s="127">
        <f>SUM('4:16'!F42)</f>
        <v>684</v>
      </c>
      <c r="H34" s="10">
        <f t="shared" si="4"/>
        <v>51</v>
      </c>
      <c r="I34" s="304"/>
      <c r="J34" s="304"/>
      <c r="K34" s="304"/>
      <c r="L34" s="304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</row>
    <row r="35" spans="1:79" s="63" customFormat="1">
      <c r="A35" s="300"/>
      <c r="B35" s="277"/>
      <c r="C35" s="9" t="s">
        <v>72</v>
      </c>
      <c r="D35" s="8" t="s">
        <v>18</v>
      </c>
      <c r="E35" s="10">
        <f>SUM('4:16'!E43)</f>
        <v>656</v>
      </c>
      <c r="F35" s="10">
        <f t="shared" si="3"/>
        <v>51</v>
      </c>
      <c r="G35" s="127">
        <f>SUM('4:16'!F43)</f>
        <v>684</v>
      </c>
      <c r="H35" s="10">
        <f t="shared" si="4"/>
        <v>51</v>
      </c>
      <c r="I35" s="304"/>
      <c r="J35" s="304"/>
      <c r="K35" s="304"/>
      <c r="L35" s="304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</row>
    <row r="36" spans="1:79" s="63" customFormat="1">
      <c r="A36" s="300"/>
      <c r="B36" s="277"/>
      <c r="C36" s="9" t="s">
        <v>73</v>
      </c>
      <c r="D36" s="8" t="s">
        <v>18</v>
      </c>
      <c r="E36" s="10">
        <f>SUM('4:16'!E44)</f>
        <v>656</v>
      </c>
      <c r="F36" s="10">
        <f t="shared" si="3"/>
        <v>51</v>
      </c>
      <c r="G36" s="127">
        <f>SUM('4:16'!F44)</f>
        <v>684</v>
      </c>
      <c r="H36" s="10">
        <f t="shared" si="4"/>
        <v>51</v>
      </c>
      <c r="I36" s="304"/>
      <c r="J36" s="304"/>
      <c r="K36" s="304"/>
      <c r="L36" s="304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</row>
    <row r="37" spans="1:79" s="64" customFormat="1" ht="38.25">
      <c r="A37" s="300"/>
      <c r="B37" s="277"/>
      <c r="C37" s="66" t="s">
        <v>102</v>
      </c>
      <c r="D37" s="6" t="s">
        <v>27</v>
      </c>
      <c r="E37" s="7">
        <f>IF(D14=ROUND(F40/E40*100,1),F40/E40*100,FALSE)</f>
        <v>11.458333333333332</v>
      </c>
      <c r="F37" s="7">
        <f>IF(G40&gt;0,ROUND(H40/G40*100,1),0)</f>
        <v>14.3</v>
      </c>
      <c r="G37" s="7">
        <f>IF(F37/E37*100&gt;100,100,F37/E37*100)</f>
        <v>100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9" s="63" customFormat="1">
      <c r="A38" s="300"/>
      <c r="B38" s="277"/>
      <c r="C38" s="107"/>
      <c r="D38" s="8" t="s">
        <v>18</v>
      </c>
      <c r="E38" s="318" t="s">
        <v>136</v>
      </c>
      <c r="F38" s="319"/>
      <c r="G38" s="318" t="s">
        <v>137</v>
      </c>
      <c r="H38" s="319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9" s="63" customFormat="1" ht="51">
      <c r="A39" s="300"/>
      <c r="B39" s="277"/>
      <c r="C39" s="107"/>
      <c r="D39" s="8" t="s">
        <v>18</v>
      </c>
      <c r="E39" s="10" t="s">
        <v>104</v>
      </c>
      <c r="F39" s="10" t="s">
        <v>103</v>
      </c>
      <c r="G39" s="10" t="s">
        <v>104</v>
      </c>
      <c r="H39" s="10" t="s">
        <v>103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9" s="63" customFormat="1">
      <c r="A40" s="300"/>
      <c r="B40" s="277"/>
      <c r="C40" s="107"/>
      <c r="D40" s="8" t="s">
        <v>18</v>
      </c>
      <c r="E40" s="68">
        <f>SUM(E41:E49)</f>
        <v>96</v>
      </c>
      <c r="F40" s="68">
        <f>SUM(F41:F49)</f>
        <v>11</v>
      </c>
      <c r="G40" s="68">
        <f>SUM(G41:G49)</f>
        <v>112</v>
      </c>
      <c r="H40" s="68">
        <f>SUM(H41:H49)</f>
        <v>16</v>
      </c>
      <c r="I40" s="62"/>
      <c r="J40" s="62">
        <f>F40/E40*100</f>
        <v>11.458333333333332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9" s="63" customFormat="1">
      <c r="A41" s="300"/>
      <c r="B41" s="277"/>
      <c r="C41" s="9" t="s">
        <v>67</v>
      </c>
      <c r="D41" s="8" t="s">
        <v>18</v>
      </c>
      <c r="E41" s="10">
        <v>10</v>
      </c>
      <c r="F41" s="10">
        <v>1</v>
      </c>
      <c r="G41" s="10">
        <v>23</v>
      </c>
      <c r="H41" s="10">
        <v>5</v>
      </c>
      <c r="I41" s="209"/>
      <c r="J41" s="209"/>
      <c r="K41" s="209"/>
      <c r="L41" s="62" t="e">
        <f>SUM(#REF!)</f>
        <v>#REF!</v>
      </c>
      <c r="M41" s="62" t="e">
        <f>SUM(#REF!)</f>
        <v>#REF!</v>
      </c>
      <c r="N41" s="62" t="e">
        <f>SUM(#REF!)</f>
        <v>#REF!</v>
      </c>
      <c r="O41" s="62" t="e">
        <f>SUM(#REF!)</f>
        <v>#REF!</v>
      </c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9" s="63" customFormat="1">
      <c r="A42" s="300"/>
      <c r="B42" s="277"/>
      <c r="C42" s="9" t="s">
        <v>68</v>
      </c>
      <c r="D42" s="8" t="s">
        <v>18</v>
      </c>
      <c r="E42" s="10">
        <v>12</v>
      </c>
      <c r="F42" s="10">
        <v>2</v>
      </c>
      <c r="G42" s="10">
        <v>25</v>
      </c>
      <c r="H42" s="10">
        <v>4</v>
      </c>
      <c r="I42" s="209"/>
      <c r="J42" s="209"/>
      <c r="K42" s="209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9" s="63" customFormat="1">
      <c r="A43" s="300"/>
      <c r="B43" s="277"/>
      <c r="C43" s="9" t="s">
        <v>69</v>
      </c>
      <c r="D43" s="8" t="s">
        <v>18</v>
      </c>
      <c r="E43" s="10">
        <v>14</v>
      </c>
      <c r="F43" s="10">
        <v>2</v>
      </c>
      <c r="G43" s="10">
        <v>24</v>
      </c>
      <c r="H43" s="10">
        <v>3</v>
      </c>
      <c r="I43" s="209"/>
      <c r="J43" s="209"/>
      <c r="K43" s="209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9" s="63" customFormat="1">
      <c r="A44" s="300"/>
      <c r="B44" s="277"/>
      <c r="C44" s="9" t="s">
        <v>32</v>
      </c>
      <c r="D44" s="8" t="s">
        <v>18</v>
      </c>
      <c r="E44" s="10">
        <v>10</v>
      </c>
      <c r="F44" s="10">
        <v>1</v>
      </c>
      <c r="G44" s="232">
        <v>0</v>
      </c>
      <c r="H44" s="232">
        <v>0</v>
      </c>
      <c r="I44" s="209"/>
      <c r="J44" s="209"/>
      <c r="K44" s="209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9" s="63" customFormat="1">
      <c r="A45" s="300"/>
      <c r="B45" s="277"/>
      <c r="C45" s="9" t="s">
        <v>70</v>
      </c>
      <c r="D45" s="8" t="s">
        <v>18</v>
      </c>
      <c r="E45" s="10">
        <v>10</v>
      </c>
      <c r="F45" s="10">
        <v>1</v>
      </c>
      <c r="G45" s="232">
        <v>0</v>
      </c>
      <c r="H45" s="232">
        <v>0</v>
      </c>
      <c r="I45" s="209"/>
      <c r="J45" s="209"/>
      <c r="K45" s="209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6" spans="1:79" s="63" customFormat="1">
      <c r="A46" s="300"/>
      <c r="B46" s="277"/>
      <c r="C46" s="9" t="s">
        <v>71</v>
      </c>
      <c r="D46" s="8" t="s">
        <v>18</v>
      </c>
      <c r="E46" s="10">
        <v>10</v>
      </c>
      <c r="F46" s="10">
        <v>1</v>
      </c>
      <c r="G46" s="10">
        <v>10</v>
      </c>
      <c r="H46" s="10">
        <v>1</v>
      </c>
      <c r="I46" s="209"/>
      <c r="J46" s="209"/>
      <c r="K46" s="209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</row>
    <row r="47" spans="1:79" s="63" customFormat="1">
      <c r="A47" s="300"/>
      <c r="B47" s="277"/>
      <c r="C47" s="9" t="s">
        <v>33</v>
      </c>
      <c r="D47" s="8" t="s">
        <v>18</v>
      </c>
      <c r="E47" s="10">
        <v>10</v>
      </c>
      <c r="F47" s="10">
        <v>1</v>
      </c>
      <c r="G47" s="10">
        <v>10</v>
      </c>
      <c r="H47" s="10">
        <v>1</v>
      </c>
      <c r="I47" s="209"/>
      <c r="J47" s="209"/>
      <c r="K47" s="209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</row>
    <row r="48" spans="1:79" s="63" customFormat="1">
      <c r="A48" s="300"/>
      <c r="B48" s="277"/>
      <c r="C48" s="9" t="s">
        <v>72</v>
      </c>
      <c r="D48" s="8" t="s">
        <v>18</v>
      </c>
      <c r="E48" s="10">
        <v>10</v>
      </c>
      <c r="F48" s="10">
        <v>1</v>
      </c>
      <c r="G48" s="10">
        <v>10</v>
      </c>
      <c r="H48" s="10">
        <v>1</v>
      </c>
      <c r="I48" s="209"/>
      <c r="J48" s="209"/>
      <c r="K48" s="209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</row>
    <row r="49" spans="1:78" s="63" customFormat="1">
      <c r="A49" s="300"/>
      <c r="B49" s="277"/>
      <c r="C49" s="9" t="s">
        <v>73</v>
      </c>
      <c r="D49" s="8" t="s">
        <v>18</v>
      </c>
      <c r="E49" s="10">
        <v>10</v>
      </c>
      <c r="F49" s="10">
        <v>1</v>
      </c>
      <c r="G49" s="10">
        <v>10</v>
      </c>
      <c r="H49" s="10">
        <v>1</v>
      </c>
      <c r="I49" s="209"/>
      <c r="J49" s="209"/>
      <c r="K49" s="209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</row>
    <row r="50" spans="1:78" s="63" customFormat="1" ht="25.5">
      <c r="A50" s="300"/>
      <c r="B50" s="277"/>
      <c r="C50" s="66" t="s">
        <v>105</v>
      </c>
      <c r="D50" s="6" t="s">
        <v>27</v>
      </c>
      <c r="E50" s="7">
        <f>ROUND(E52/E51*100,1)</f>
        <v>100</v>
      </c>
      <c r="F50" s="7">
        <f>ROUND(F52/F51*100,1)</f>
        <v>100</v>
      </c>
      <c r="G50" s="7">
        <f>IF(F50/E50*100&gt;100,100,F50/E50*100)</f>
        <v>100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</row>
    <row r="51" spans="1:78" s="63" customFormat="1">
      <c r="A51" s="300"/>
      <c r="B51" s="277"/>
      <c r="C51" s="107" t="s">
        <v>76</v>
      </c>
      <c r="D51" s="8" t="s">
        <v>18</v>
      </c>
      <c r="E51" s="10">
        <f>F51</f>
        <v>3</v>
      </c>
      <c r="F51" s="10">
        <v>3</v>
      </c>
      <c r="G51" s="108"/>
      <c r="H51" s="316" t="s">
        <v>106</v>
      </c>
      <c r="I51" s="317"/>
      <c r="J51" s="317"/>
      <c r="K51" s="317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</row>
    <row r="52" spans="1:78" s="63" customFormat="1">
      <c r="A52" s="300"/>
      <c r="B52" s="277"/>
      <c r="C52" s="107" t="s">
        <v>77</v>
      </c>
      <c r="D52" s="8" t="s">
        <v>18</v>
      </c>
      <c r="E52" s="10">
        <f>E51*D15%</f>
        <v>3</v>
      </c>
      <c r="F52" s="10">
        <v>3</v>
      </c>
      <c r="G52" s="108"/>
      <c r="H52" s="316"/>
      <c r="I52" s="317"/>
      <c r="J52" s="317"/>
      <c r="K52" s="317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</row>
    <row r="53" spans="1:78" s="63" customFormat="1">
      <c r="A53" s="300"/>
      <c r="B53" s="277"/>
      <c r="C53" s="282" t="s">
        <v>28</v>
      </c>
      <c r="D53" s="283"/>
      <c r="E53" s="283"/>
      <c r="F53" s="284"/>
      <c r="G53" s="14" t="e">
        <f>(G24+G50+G37)/3</f>
        <v>#DIV/0!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</row>
    <row r="54" spans="1:78" s="63" customFormat="1">
      <c r="A54" s="300"/>
      <c r="B54" s="277"/>
      <c r="C54" s="2" t="s">
        <v>29</v>
      </c>
      <c r="D54" s="2"/>
      <c r="E54" s="11" t="s">
        <v>19</v>
      </c>
      <c r="F54" s="11" t="s">
        <v>20</v>
      </c>
      <c r="G54" s="11" t="s">
        <v>21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</row>
    <row r="55" spans="1:78" s="63" customFormat="1">
      <c r="A55" s="300"/>
      <c r="B55" s="277"/>
      <c r="C55" s="12" t="s">
        <v>140</v>
      </c>
      <c r="D55" s="13" t="s">
        <v>18</v>
      </c>
      <c r="E55" s="189">
        <f>E59*F59+E60*F60+E61*F61+E62*F62+E63*F63+E64*F64+E65*F65+E66*F66+E67*F67</f>
        <v>7333.4399999999987</v>
      </c>
      <c r="F55" s="189">
        <f>G59*H59+G60*H60+G61*H61+G62*H62+G63*H63+G64*H64+G65*H65+G66*H66+G67*H67</f>
        <v>7333.4399999999987</v>
      </c>
      <c r="G55" s="14">
        <f>F55/E55*100</f>
        <v>100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</row>
    <row r="56" spans="1:78" s="63" customFormat="1">
      <c r="A56" s="300"/>
      <c r="B56" s="277"/>
      <c r="C56" s="9"/>
      <c r="D56" s="8" t="s">
        <v>18</v>
      </c>
      <c r="E56" s="318" t="s">
        <v>136</v>
      </c>
      <c r="F56" s="319"/>
      <c r="G56" s="318" t="s">
        <v>137</v>
      </c>
      <c r="H56" s="319"/>
      <c r="I56" s="209"/>
      <c r="J56" s="209"/>
      <c r="K56" s="209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</row>
    <row r="57" spans="1:78" s="63" customFormat="1" ht="51">
      <c r="A57" s="300"/>
      <c r="B57" s="277"/>
      <c r="C57" s="9"/>
      <c r="D57" s="8" t="s">
        <v>18</v>
      </c>
      <c r="E57" s="10" t="s">
        <v>138</v>
      </c>
      <c r="F57" s="10" t="s">
        <v>139</v>
      </c>
      <c r="G57" s="10" t="s">
        <v>138</v>
      </c>
      <c r="H57" s="10" t="s">
        <v>139</v>
      </c>
      <c r="I57" s="209"/>
      <c r="J57" s="209"/>
      <c r="K57" s="209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</row>
    <row r="58" spans="1:78" s="63" customFormat="1">
      <c r="A58" s="300"/>
      <c r="B58" s="277"/>
      <c r="C58" s="9"/>
      <c r="D58" s="8" t="s">
        <v>18</v>
      </c>
      <c r="E58" s="68">
        <f>SUM(E59:E67)/9</f>
        <v>58.777777777777779</v>
      </c>
      <c r="F58" s="68">
        <f>SUM(F59:F67)</f>
        <v>125.84</v>
      </c>
      <c r="G58" s="68">
        <f>SUM(G59:G67)/9</f>
        <v>58.777777777777779</v>
      </c>
      <c r="H58" s="68">
        <f>SUM(H59:H67)</f>
        <v>125.84</v>
      </c>
      <c r="I58" s="209"/>
      <c r="J58" s="209"/>
      <c r="K58" s="209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</row>
    <row r="59" spans="1:78" s="63" customFormat="1">
      <c r="A59" s="300"/>
      <c r="B59" s="277"/>
      <c r="C59" s="9" t="s">
        <v>67</v>
      </c>
      <c r="D59" s="8" t="s">
        <v>18</v>
      </c>
      <c r="E59" s="10">
        <v>65</v>
      </c>
      <c r="F59" s="159">
        <v>13.08</v>
      </c>
      <c r="G59" s="10">
        <v>65</v>
      </c>
      <c r="H59" s="159">
        <v>13.08</v>
      </c>
      <c r="I59" s="209"/>
      <c r="J59" s="209"/>
      <c r="K59" s="209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</row>
    <row r="60" spans="1:78" s="63" customFormat="1">
      <c r="A60" s="300"/>
      <c r="B60" s="277"/>
      <c r="C60" s="9" t="s">
        <v>68</v>
      </c>
      <c r="D60" s="8" t="s">
        <v>18</v>
      </c>
      <c r="E60" s="10">
        <v>65</v>
      </c>
      <c r="F60" s="159">
        <v>13.08</v>
      </c>
      <c r="G60" s="10">
        <v>65</v>
      </c>
      <c r="H60" s="159">
        <v>13.08</v>
      </c>
      <c r="I60" s="209"/>
      <c r="J60" s="209"/>
      <c r="K60" s="209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</row>
    <row r="61" spans="1:78" s="63" customFormat="1">
      <c r="A61" s="300"/>
      <c r="B61" s="277"/>
      <c r="C61" s="9" t="s">
        <v>69</v>
      </c>
      <c r="D61" s="8" t="s">
        <v>18</v>
      </c>
      <c r="E61" s="10">
        <v>65</v>
      </c>
      <c r="F61" s="159">
        <v>13.08</v>
      </c>
      <c r="G61" s="10">
        <v>65</v>
      </c>
      <c r="H61" s="159">
        <v>13.08</v>
      </c>
      <c r="I61" s="209"/>
      <c r="J61" s="209"/>
      <c r="K61" s="209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</row>
    <row r="62" spans="1:78" s="63" customFormat="1">
      <c r="A62" s="300"/>
      <c r="B62" s="277"/>
      <c r="C62" s="9" t="s">
        <v>32</v>
      </c>
      <c r="D62" s="8" t="s">
        <v>18</v>
      </c>
      <c r="E62" s="10">
        <v>65</v>
      </c>
      <c r="F62" s="159">
        <v>13.08</v>
      </c>
      <c r="G62" s="10">
        <v>65</v>
      </c>
      <c r="H62" s="159">
        <v>13.08</v>
      </c>
      <c r="I62" s="209"/>
      <c r="J62" s="209"/>
      <c r="K62" s="209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</row>
    <row r="63" spans="1:78" s="63" customFormat="1">
      <c r="A63" s="300"/>
      <c r="B63" s="277"/>
      <c r="C63" s="9" t="s">
        <v>70</v>
      </c>
      <c r="D63" s="8" t="s">
        <v>18</v>
      </c>
      <c r="E63" s="10">
        <v>65</v>
      </c>
      <c r="F63" s="159">
        <v>13.08</v>
      </c>
      <c r="G63" s="10">
        <v>65</v>
      </c>
      <c r="H63" s="159">
        <v>13.08</v>
      </c>
      <c r="I63" s="209"/>
      <c r="J63" s="209"/>
      <c r="K63" s="209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</row>
    <row r="64" spans="1:78" s="63" customFormat="1">
      <c r="A64" s="300"/>
      <c r="B64" s="277"/>
      <c r="C64" s="9" t="s">
        <v>71</v>
      </c>
      <c r="D64" s="8" t="s">
        <v>18</v>
      </c>
      <c r="E64" s="10">
        <v>51</v>
      </c>
      <c r="F64" s="159">
        <v>15.11</v>
      </c>
      <c r="G64" s="10">
        <v>51</v>
      </c>
      <c r="H64" s="159">
        <v>15.11</v>
      </c>
      <c r="I64" s="209"/>
      <c r="J64" s="209"/>
      <c r="K64" s="209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</row>
    <row r="65" spans="1:78" s="63" customFormat="1">
      <c r="A65" s="300"/>
      <c r="B65" s="277"/>
      <c r="C65" s="9" t="s">
        <v>33</v>
      </c>
      <c r="D65" s="8" t="s">
        <v>18</v>
      </c>
      <c r="E65" s="10">
        <v>51</v>
      </c>
      <c r="F65" s="159">
        <v>15.11</v>
      </c>
      <c r="G65" s="10">
        <v>51</v>
      </c>
      <c r="H65" s="159">
        <v>15.11</v>
      </c>
      <c r="I65" s="209"/>
      <c r="J65" s="209"/>
      <c r="K65" s="209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</row>
    <row r="66" spans="1:78" s="63" customFormat="1">
      <c r="A66" s="300"/>
      <c r="B66" s="277"/>
      <c r="C66" s="9" t="s">
        <v>72</v>
      </c>
      <c r="D66" s="8" t="s">
        <v>18</v>
      </c>
      <c r="E66" s="10">
        <v>51</v>
      </c>
      <c r="F66" s="159">
        <v>15.11</v>
      </c>
      <c r="G66" s="10">
        <v>51</v>
      </c>
      <c r="H66" s="159">
        <v>15.11</v>
      </c>
      <c r="I66" s="209"/>
      <c r="J66" s="209"/>
      <c r="K66" s="209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</row>
    <row r="67" spans="1:78" s="63" customFormat="1">
      <c r="A67" s="300"/>
      <c r="B67" s="277"/>
      <c r="C67" s="9" t="s">
        <v>73</v>
      </c>
      <c r="D67" s="8" t="s">
        <v>18</v>
      </c>
      <c r="E67" s="10">
        <v>51</v>
      </c>
      <c r="F67" s="159">
        <v>15.11</v>
      </c>
      <c r="G67" s="10">
        <v>51</v>
      </c>
      <c r="H67" s="159">
        <v>15.11</v>
      </c>
      <c r="I67" s="209"/>
      <c r="J67" s="209"/>
      <c r="K67" s="209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</row>
    <row r="68" spans="1:78" s="63" customFormat="1">
      <c r="A68" s="301"/>
      <c r="B68" s="278"/>
      <c r="C68" s="282" t="s">
        <v>31</v>
      </c>
      <c r="D68" s="283"/>
      <c r="E68" s="283"/>
      <c r="F68" s="284"/>
      <c r="G68" s="14" t="e">
        <f>(G55+G53)/2</f>
        <v>#DIV/0!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</row>
    <row r="70" spans="1:78">
      <c r="B70" s="272"/>
      <c r="C70" s="272"/>
      <c r="D70" s="272"/>
      <c r="E70" s="272"/>
      <c r="F70" s="272"/>
      <c r="G70" s="272"/>
    </row>
  </sheetData>
  <mergeCells count="39">
    <mergeCell ref="B70:G70"/>
    <mergeCell ref="A23:A68"/>
    <mergeCell ref="B23:B68"/>
    <mergeCell ref="E25:F25"/>
    <mergeCell ref="G25:H25"/>
    <mergeCell ref="H51:K52"/>
    <mergeCell ref="C53:F53"/>
    <mergeCell ref="E56:F56"/>
    <mergeCell ref="G56:H56"/>
    <mergeCell ref="C68:F68"/>
    <mergeCell ref="I25:M25"/>
    <mergeCell ref="I26:M26"/>
    <mergeCell ref="I28:L36"/>
    <mergeCell ref="E38:F38"/>
    <mergeCell ref="G38:H38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  <mergeCell ref="K8:K11"/>
    <mergeCell ref="B9:B10"/>
    <mergeCell ref="C9:G10"/>
    <mergeCell ref="A6:K6"/>
    <mergeCell ref="A1:K1"/>
    <mergeCell ref="A2:K2"/>
    <mergeCell ref="A3:K3"/>
    <mergeCell ref="A4:K4"/>
    <mergeCell ref="A5:K5"/>
    <mergeCell ref="H9:J10"/>
    <mergeCell ref="A8:A11"/>
    <mergeCell ref="B8:J8"/>
  </mergeCells>
  <pageMargins left="0.7" right="0.7" top="0.75" bottom="0.75" header="0.3" footer="0.3"/>
  <pageSetup paperSize="9" scale="44" orientation="portrait" r:id="rId1"/>
  <colBreaks count="1" manualBreakCount="1">
    <brk id="11" max="6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CH70"/>
  <sheetViews>
    <sheetView view="pageBreakPreview" topLeftCell="A10" zoomScale="80" zoomScaleNormal="70" zoomScaleSheetLayoutView="80" workbookViewId="0">
      <selection activeCell="D14" sqref="D14"/>
    </sheetView>
  </sheetViews>
  <sheetFormatPr defaultColWidth="9.140625" defaultRowHeight="15.75"/>
  <cols>
    <col min="1" max="1" width="4.85546875" style="70" customWidth="1"/>
    <col min="2" max="2" width="12.28515625" style="206" customWidth="1"/>
    <col min="3" max="3" width="89.85546875" style="70" customWidth="1"/>
    <col min="4" max="4" width="10.42578125" style="71" customWidth="1"/>
    <col min="5" max="5" width="10" style="71" customWidth="1"/>
    <col min="6" max="6" width="12.7109375" style="71" customWidth="1"/>
    <col min="7" max="7" width="12.28515625" style="72" customWidth="1"/>
    <col min="8" max="8" width="12.140625" style="62" customWidth="1"/>
    <col min="9" max="9" width="10.140625" style="62" bestFit="1" customWidth="1"/>
    <col min="10" max="10" width="13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315" t="s">
        <v>98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49" t="s">
        <v>132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>
      <c r="A7" s="249" t="s">
        <v>132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>
      <c r="A8" s="306" t="s">
        <v>0</v>
      </c>
      <c r="B8" s="309" t="s">
        <v>55</v>
      </c>
      <c r="C8" s="309"/>
      <c r="D8" s="309"/>
      <c r="E8" s="309"/>
      <c r="F8" s="310"/>
      <c r="G8" s="309"/>
      <c r="H8" s="310"/>
      <c r="I8" s="310"/>
      <c r="J8" s="310"/>
      <c r="K8" s="311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306"/>
      <c r="B9" s="312" t="s">
        <v>1</v>
      </c>
      <c r="C9" s="313" t="s">
        <v>2</v>
      </c>
      <c r="D9" s="313"/>
      <c r="E9" s="313"/>
      <c r="F9" s="313"/>
      <c r="G9" s="313"/>
      <c r="H9" s="314" t="s">
        <v>3</v>
      </c>
      <c r="I9" s="314"/>
      <c r="J9" s="314"/>
      <c r="K9" s="311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>
      <c r="A10" s="306"/>
      <c r="B10" s="312"/>
      <c r="C10" s="313"/>
      <c r="D10" s="313"/>
      <c r="E10" s="313"/>
      <c r="F10" s="313"/>
      <c r="G10" s="313"/>
      <c r="H10" s="314"/>
      <c r="I10" s="314"/>
      <c r="J10" s="314"/>
      <c r="K10" s="311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8.75">
      <c r="A11" s="306"/>
      <c r="B11" s="139"/>
      <c r="C11" s="139"/>
      <c r="D11" s="140" t="s">
        <v>57</v>
      </c>
      <c r="E11" s="140" t="s">
        <v>58</v>
      </c>
      <c r="F11" s="141" t="s">
        <v>59</v>
      </c>
      <c r="G11" s="140" t="s">
        <v>4</v>
      </c>
      <c r="H11" s="141" t="s">
        <v>5</v>
      </c>
      <c r="I11" s="142" t="s">
        <v>6</v>
      </c>
      <c r="J11" s="212" t="s">
        <v>7</v>
      </c>
      <c r="K11" s="311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>
      <c r="A12" s="210">
        <v>1</v>
      </c>
      <c r="B12" s="210" t="s">
        <v>8</v>
      </c>
      <c r="C12" s="210" t="s">
        <v>9</v>
      </c>
      <c r="D12" s="145">
        <v>4</v>
      </c>
      <c r="E12" s="145">
        <v>5</v>
      </c>
      <c r="F12" s="146">
        <v>6</v>
      </c>
      <c r="G12" s="145">
        <v>7</v>
      </c>
      <c r="H12" s="211">
        <v>8</v>
      </c>
      <c r="I12" s="142">
        <v>9</v>
      </c>
      <c r="J12" s="148">
        <v>10</v>
      </c>
      <c r="K12" s="145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48.75" customHeight="1">
      <c r="A13" s="306" t="s">
        <v>10</v>
      </c>
      <c r="B13" s="307" t="s">
        <v>98</v>
      </c>
      <c r="C13" s="95" t="s">
        <v>84</v>
      </c>
      <c r="D13" s="215">
        <v>7.14</v>
      </c>
      <c r="E13" s="215">
        <f>F24</f>
        <v>6.81</v>
      </c>
      <c r="F13" s="149">
        <f>IF(E13/D13*100&gt;100,100,E13/D13*100)</f>
        <v>95.378151260504197</v>
      </c>
      <c r="G13" s="150" t="s">
        <v>24</v>
      </c>
      <c r="H13" s="308"/>
      <c r="I13" s="308"/>
      <c r="J13" s="308"/>
      <c r="K13" s="30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47.25">
      <c r="A14" s="306"/>
      <c r="B14" s="307"/>
      <c r="C14" s="95" t="s">
        <v>85</v>
      </c>
      <c r="D14" s="50">
        <v>26.5</v>
      </c>
      <c r="E14" s="74">
        <f>F37</f>
        <v>26.5</v>
      </c>
      <c r="F14" s="149">
        <f>IF(E14/D14*100&gt;100,100,E14/D14*100)</f>
        <v>100</v>
      </c>
      <c r="G14" s="150" t="s">
        <v>24</v>
      </c>
      <c r="H14" s="308"/>
      <c r="I14" s="308"/>
      <c r="J14" s="308"/>
      <c r="K14" s="30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19" customFormat="1" ht="48.75" customHeight="1">
      <c r="A15" s="306"/>
      <c r="B15" s="307"/>
      <c r="C15" s="95" t="s">
        <v>23</v>
      </c>
      <c r="D15" s="50">
        <v>100</v>
      </c>
      <c r="E15" s="74">
        <f>F50</f>
        <v>100</v>
      </c>
      <c r="F15" s="149">
        <f t="shared" ref="F15" si="0">IF(E15/D15*100&gt;100,100,E15/D15*100)</f>
        <v>100</v>
      </c>
      <c r="G15" s="151" t="s">
        <v>24</v>
      </c>
      <c r="H15" s="308"/>
      <c r="I15" s="308"/>
      <c r="J15" s="308"/>
      <c r="K15" s="30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19" customFormat="1">
      <c r="A16" s="306"/>
      <c r="B16" s="152" t="s">
        <v>61</v>
      </c>
      <c r="C16" s="153" t="s">
        <v>62</v>
      </c>
      <c r="D16" s="154" t="s">
        <v>87</v>
      </c>
      <c r="E16" s="155" t="s">
        <v>87</v>
      </c>
      <c r="F16" s="156" t="s">
        <v>88</v>
      </c>
      <c r="G16" s="158">
        <f>SUM(F13:F15)/3</f>
        <v>98.459383753501399</v>
      </c>
      <c r="H16" s="192">
        <f>E55</f>
        <v>6195.0999999999995</v>
      </c>
      <c r="I16" s="192">
        <f>F55</f>
        <v>6195.0999999999995</v>
      </c>
      <c r="J16" s="149">
        <f t="shared" ref="J16" si="1">IF(I16/H16*100&gt;100,100,I16/H16*100)</f>
        <v>100</v>
      </c>
      <c r="K16" s="157">
        <f>(J16+G16)/2</f>
        <v>99.229691876750707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9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9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9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9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9" s="63" customFormat="1" ht="36.75">
      <c r="A21" s="262"/>
      <c r="B21" s="264"/>
      <c r="C21" s="208" t="s">
        <v>12</v>
      </c>
      <c r="D21" s="207" t="s">
        <v>13</v>
      </c>
      <c r="E21" s="207" t="s">
        <v>14</v>
      </c>
      <c r="F21" s="207" t="s">
        <v>15</v>
      </c>
      <c r="G21" s="2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9" s="63" customFormat="1" ht="16.5" thickBo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9" s="63" customFormat="1">
      <c r="A23" s="299" t="s">
        <v>97</v>
      </c>
      <c r="B23" s="276" t="s">
        <v>98</v>
      </c>
      <c r="C23" s="125" t="s">
        <v>25</v>
      </c>
      <c r="D23" s="126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9" s="64" customFormat="1" ht="48" customHeight="1">
      <c r="A24" s="300"/>
      <c r="B24" s="277"/>
      <c r="C24" s="66" t="s">
        <v>99</v>
      </c>
      <c r="D24" s="6" t="s">
        <v>27</v>
      </c>
      <c r="E24" s="216" t="b">
        <f>IF(D13=ROUND(F27/E27*100,2),F27/E27*100,FALSE)</f>
        <v>0</v>
      </c>
      <c r="F24" s="216">
        <f>ROUND(H27/G27*100,2)</f>
        <v>6.81</v>
      </c>
      <c r="G24" s="7" t="e">
        <f>IF(F24/E24*100&gt;130,130,F24/E24*100)</f>
        <v>#DIV/0!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9" s="63" customFormat="1" ht="20.25" customHeight="1">
      <c r="A25" s="300"/>
      <c r="B25" s="277"/>
      <c r="C25" s="107"/>
      <c r="D25" s="8"/>
      <c r="E25" s="318" t="s">
        <v>136</v>
      </c>
      <c r="F25" s="319"/>
      <c r="G25" s="318" t="s">
        <v>137</v>
      </c>
      <c r="H25" s="319"/>
      <c r="I25" s="281"/>
      <c r="J25" s="281"/>
      <c r="K25" s="281"/>
      <c r="L25" s="281"/>
      <c r="M25" s="28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</row>
    <row r="26" spans="1:79" s="63" customFormat="1" ht="84" customHeight="1">
      <c r="A26" s="300"/>
      <c r="B26" s="277"/>
      <c r="C26" s="107"/>
      <c r="D26" s="8"/>
      <c r="E26" s="10" t="s">
        <v>101</v>
      </c>
      <c r="F26" s="10" t="s">
        <v>100</v>
      </c>
      <c r="G26" s="10" t="s">
        <v>101</v>
      </c>
      <c r="H26" s="10" t="s">
        <v>100</v>
      </c>
      <c r="I26" s="281"/>
      <c r="J26" s="281"/>
      <c r="K26" s="281"/>
      <c r="L26" s="281"/>
      <c r="M26" s="28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</row>
    <row r="27" spans="1:79" s="63" customFormat="1">
      <c r="A27" s="300"/>
      <c r="B27" s="277"/>
      <c r="C27" s="107"/>
      <c r="D27" s="8" t="s">
        <v>18</v>
      </c>
      <c r="E27" s="68">
        <f>ROUND(SUM(E28:E36)/9,2)</f>
        <v>644.33000000000004</v>
      </c>
      <c r="F27" s="68">
        <f t="shared" ref="F27" si="2">ROUND(SUM(F28:F36)/9,2)</f>
        <v>45.56</v>
      </c>
      <c r="G27" s="68">
        <f>ROUND(SUM(G28:G36)/6,2)</f>
        <v>1002.83</v>
      </c>
      <c r="H27" s="68">
        <f>ROUND(SUM(H28:H36)/6,2)</f>
        <v>68.33</v>
      </c>
      <c r="I27" s="214"/>
      <c r="J27" s="62">
        <f>F27/E27*100</f>
        <v>7.070910868654261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</row>
    <row r="28" spans="1:79" s="63" customFormat="1">
      <c r="A28" s="300"/>
      <c r="B28" s="277"/>
      <c r="C28" s="9" t="s">
        <v>67</v>
      </c>
      <c r="D28" s="8" t="s">
        <v>18</v>
      </c>
      <c r="E28" s="10">
        <f>SUM('4:16'!E36)</f>
        <v>635</v>
      </c>
      <c r="F28" s="10">
        <f>E59</f>
        <v>30</v>
      </c>
      <c r="G28" s="127">
        <f>SUM('4:16'!F36)</f>
        <v>656</v>
      </c>
      <c r="H28" s="10">
        <f>G59</f>
        <v>30</v>
      </c>
      <c r="I28" s="304"/>
      <c r="J28" s="304"/>
      <c r="K28" s="304"/>
      <c r="L28" s="304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</row>
    <row r="29" spans="1:79" s="63" customFormat="1">
      <c r="A29" s="300"/>
      <c r="B29" s="277"/>
      <c r="C29" s="9" t="s">
        <v>68</v>
      </c>
      <c r="D29" s="8" t="s">
        <v>18</v>
      </c>
      <c r="E29" s="10">
        <f>SUM('4:16'!E37)</f>
        <v>635</v>
      </c>
      <c r="F29" s="10">
        <f t="shared" ref="F29:F36" si="3">E60</f>
        <v>30</v>
      </c>
      <c r="G29" s="127">
        <f>SUM('4:16'!F37)</f>
        <v>656</v>
      </c>
      <c r="H29" s="10">
        <f t="shared" ref="H29:H36" si="4">G60</f>
        <v>30</v>
      </c>
      <c r="I29" s="304"/>
      <c r="J29" s="304"/>
      <c r="K29" s="304"/>
      <c r="L29" s="304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</row>
    <row r="30" spans="1:79" s="63" customFormat="1">
      <c r="A30" s="300"/>
      <c r="B30" s="277"/>
      <c r="C30" s="9" t="s">
        <v>69</v>
      </c>
      <c r="D30" s="8" t="s">
        <v>18</v>
      </c>
      <c r="E30" s="10">
        <f>SUM('4:16'!E38)</f>
        <v>635</v>
      </c>
      <c r="F30" s="10">
        <f t="shared" si="3"/>
        <v>30</v>
      </c>
      <c r="G30" s="127">
        <f>SUM('4:16'!F38)</f>
        <v>655</v>
      </c>
      <c r="H30" s="10">
        <f t="shared" si="4"/>
        <v>30</v>
      </c>
      <c r="I30" s="304"/>
      <c r="J30" s="304"/>
      <c r="K30" s="304"/>
      <c r="L30" s="304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</row>
    <row r="31" spans="1:79" s="63" customFormat="1">
      <c r="A31" s="300"/>
      <c r="B31" s="277"/>
      <c r="C31" s="9" t="s">
        <v>32</v>
      </c>
      <c r="D31" s="8" t="s">
        <v>18</v>
      </c>
      <c r="E31" s="10">
        <f>SUM('4:16'!E39)</f>
        <v>635</v>
      </c>
      <c r="F31" s="10">
        <f t="shared" si="3"/>
        <v>30</v>
      </c>
      <c r="G31" s="127">
        <f>SUM('4:16'!F39)</f>
        <v>657</v>
      </c>
      <c r="H31" s="10">
        <f t="shared" si="4"/>
        <v>30</v>
      </c>
      <c r="I31" s="304"/>
      <c r="J31" s="304"/>
      <c r="K31" s="304"/>
      <c r="L31" s="304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</row>
    <row r="32" spans="1:79" s="63" customFormat="1">
      <c r="A32" s="300"/>
      <c r="B32" s="277"/>
      <c r="C32" s="9" t="s">
        <v>70</v>
      </c>
      <c r="D32" s="8" t="s">
        <v>18</v>
      </c>
      <c r="E32" s="10">
        <f>SUM('4:16'!E40)</f>
        <v>635</v>
      </c>
      <c r="F32" s="10">
        <f t="shared" si="3"/>
        <v>30</v>
      </c>
      <c r="G32" s="127">
        <f>SUM('4:16'!F40)</f>
        <v>657</v>
      </c>
      <c r="H32" s="10">
        <f t="shared" si="4"/>
        <v>30</v>
      </c>
      <c r="I32" s="304"/>
      <c r="J32" s="304"/>
      <c r="K32" s="304"/>
      <c r="L32" s="304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</row>
    <row r="33" spans="1:79" s="63" customFormat="1">
      <c r="A33" s="300"/>
      <c r="B33" s="277"/>
      <c r="C33" s="9" t="s">
        <v>71</v>
      </c>
      <c r="D33" s="8" t="s">
        <v>18</v>
      </c>
      <c r="E33" s="10">
        <f>SUM('4:16'!E41)</f>
        <v>656</v>
      </c>
      <c r="F33" s="10">
        <f t="shared" si="3"/>
        <v>65</v>
      </c>
      <c r="G33" s="127">
        <f>SUM('4:16'!F41)</f>
        <v>684</v>
      </c>
      <c r="H33" s="10">
        <f t="shared" si="4"/>
        <v>65</v>
      </c>
      <c r="I33" s="304"/>
      <c r="J33" s="304"/>
      <c r="K33" s="304"/>
      <c r="L33" s="304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</row>
    <row r="34" spans="1:79" s="63" customFormat="1">
      <c r="A34" s="300"/>
      <c r="B34" s="277"/>
      <c r="C34" s="9" t="s">
        <v>33</v>
      </c>
      <c r="D34" s="8" t="s">
        <v>18</v>
      </c>
      <c r="E34" s="10">
        <f>SUM('4:16'!E42)</f>
        <v>656</v>
      </c>
      <c r="F34" s="10">
        <f t="shared" si="3"/>
        <v>65</v>
      </c>
      <c r="G34" s="127">
        <f>SUM('4:16'!F42)</f>
        <v>684</v>
      </c>
      <c r="H34" s="10">
        <f t="shared" si="4"/>
        <v>65</v>
      </c>
      <c r="I34" s="304"/>
      <c r="J34" s="304"/>
      <c r="K34" s="304"/>
      <c r="L34" s="304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</row>
    <row r="35" spans="1:79" s="63" customFormat="1">
      <c r="A35" s="300"/>
      <c r="B35" s="277"/>
      <c r="C35" s="9" t="s">
        <v>72</v>
      </c>
      <c r="D35" s="8" t="s">
        <v>18</v>
      </c>
      <c r="E35" s="10">
        <f>SUM('4:16'!E43)</f>
        <v>656</v>
      </c>
      <c r="F35" s="10">
        <f t="shared" si="3"/>
        <v>65</v>
      </c>
      <c r="G35" s="127">
        <f>SUM('4:16'!F43)</f>
        <v>684</v>
      </c>
      <c r="H35" s="10">
        <f t="shared" si="4"/>
        <v>65</v>
      </c>
      <c r="I35" s="304"/>
      <c r="J35" s="304"/>
      <c r="K35" s="304"/>
      <c r="L35" s="304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</row>
    <row r="36" spans="1:79" s="63" customFormat="1">
      <c r="A36" s="300"/>
      <c r="B36" s="277"/>
      <c r="C36" s="9" t="s">
        <v>73</v>
      </c>
      <c r="D36" s="8" t="s">
        <v>18</v>
      </c>
      <c r="E36" s="10">
        <f>SUM('4:16'!E44)</f>
        <v>656</v>
      </c>
      <c r="F36" s="10">
        <f t="shared" si="3"/>
        <v>65</v>
      </c>
      <c r="G36" s="127">
        <f>SUM('4:16'!F44)</f>
        <v>684</v>
      </c>
      <c r="H36" s="10">
        <f t="shared" si="4"/>
        <v>65</v>
      </c>
      <c r="I36" s="304"/>
      <c r="J36" s="304"/>
      <c r="K36" s="304"/>
      <c r="L36" s="304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</row>
    <row r="37" spans="1:79" s="64" customFormat="1" ht="38.25">
      <c r="A37" s="300"/>
      <c r="B37" s="277"/>
      <c r="C37" s="66" t="s">
        <v>102</v>
      </c>
      <c r="D37" s="6" t="s">
        <v>27</v>
      </c>
      <c r="E37" s="7">
        <f>IF(D14=ROUND(F40/E40*100,1),F40/E40*100,FALSE)</f>
        <v>26.47058823529412</v>
      </c>
      <c r="F37" s="7">
        <f>IF(G40&gt;0,ROUND(H40/G40*100,1),0)</f>
        <v>26.5</v>
      </c>
      <c r="G37" s="7">
        <f>IF(F37/E37*100&gt;100,100,F37/E37*100)</f>
        <v>100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9" s="63" customFormat="1">
      <c r="A38" s="300"/>
      <c r="B38" s="277"/>
      <c r="C38" s="107"/>
      <c r="D38" s="8" t="s">
        <v>18</v>
      </c>
      <c r="E38" s="318" t="s">
        <v>136</v>
      </c>
      <c r="F38" s="319"/>
      <c r="G38" s="318" t="s">
        <v>137</v>
      </c>
      <c r="H38" s="319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9" s="63" customFormat="1" ht="51">
      <c r="A39" s="300"/>
      <c r="B39" s="277"/>
      <c r="C39" s="107"/>
      <c r="D39" s="8" t="s">
        <v>18</v>
      </c>
      <c r="E39" s="10" t="s">
        <v>104</v>
      </c>
      <c r="F39" s="10" t="s">
        <v>103</v>
      </c>
      <c r="G39" s="10" t="s">
        <v>104</v>
      </c>
      <c r="H39" s="10" t="s">
        <v>103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9" s="63" customFormat="1">
      <c r="A40" s="300"/>
      <c r="B40" s="277"/>
      <c r="C40" s="107"/>
      <c r="D40" s="8" t="s">
        <v>18</v>
      </c>
      <c r="E40" s="68">
        <f>SUM(E41:E49)</f>
        <v>34</v>
      </c>
      <c r="F40" s="68">
        <f>SUM(F41:F49)</f>
        <v>9</v>
      </c>
      <c r="G40" s="68">
        <f>SUM(G41:G49)</f>
        <v>49</v>
      </c>
      <c r="H40" s="68">
        <f>SUM(H41:H49)</f>
        <v>13</v>
      </c>
      <c r="I40" s="62"/>
      <c r="J40" s="62">
        <f>F40/E40*100</f>
        <v>26.47058823529412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9" s="63" customFormat="1">
      <c r="A41" s="300"/>
      <c r="B41" s="277"/>
      <c r="C41" s="9" t="s">
        <v>67</v>
      </c>
      <c r="D41" s="8" t="s">
        <v>18</v>
      </c>
      <c r="E41" s="10">
        <v>8</v>
      </c>
      <c r="F41" s="10">
        <v>1</v>
      </c>
      <c r="G41" s="10">
        <v>8</v>
      </c>
      <c r="H41" s="10">
        <v>1</v>
      </c>
      <c r="I41" s="209"/>
      <c r="J41" s="209"/>
      <c r="K41" s="209"/>
      <c r="L41" s="62" t="e">
        <f>SUM(#REF!)</f>
        <v>#REF!</v>
      </c>
      <c r="M41" s="62" t="e">
        <f>SUM(#REF!)</f>
        <v>#REF!</v>
      </c>
      <c r="N41" s="62" t="e">
        <f>SUM(#REF!)</f>
        <v>#REF!</v>
      </c>
      <c r="O41" s="62" t="e">
        <f>SUM(#REF!)</f>
        <v>#REF!</v>
      </c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9" s="63" customFormat="1">
      <c r="A42" s="300"/>
      <c r="B42" s="277"/>
      <c r="C42" s="9" t="s">
        <v>68</v>
      </c>
      <c r="D42" s="8" t="s">
        <v>18</v>
      </c>
      <c r="E42" s="10">
        <v>6</v>
      </c>
      <c r="F42" s="10">
        <v>1</v>
      </c>
      <c r="G42" s="10">
        <v>6</v>
      </c>
      <c r="H42" s="10">
        <v>2</v>
      </c>
      <c r="I42" s="209"/>
      <c r="J42" s="209"/>
      <c r="K42" s="209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9" s="63" customFormat="1">
      <c r="A43" s="300"/>
      <c r="B43" s="277"/>
      <c r="C43" s="9" t="s">
        <v>69</v>
      </c>
      <c r="D43" s="8" t="s">
        <v>18</v>
      </c>
      <c r="E43" s="10">
        <v>8</v>
      </c>
      <c r="F43" s="10">
        <v>1</v>
      </c>
      <c r="G43" s="10">
        <v>8</v>
      </c>
      <c r="H43" s="10">
        <v>1</v>
      </c>
      <c r="I43" s="209"/>
      <c r="J43" s="209"/>
      <c r="K43" s="209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9" s="63" customFormat="1">
      <c r="A44" s="300"/>
      <c r="B44" s="277"/>
      <c r="C44" s="9" t="s">
        <v>32</v>
      </c>
      <c r="D44" s="8" t="s">
        <v>18</v>
      </c>
      <c r="E44" s="10">
        <v>2</v>
      </c>
      <c r="F44" s="10">
        <v>1</v>
      </c>
      <c r="G44" s="232">
        <v>2</v>
      </c>
      <c r="H44" s="232">
        <v>0</v>
      </c>
      <c r="I44" s="209"/>
      <c r="J44" s="209"/>
      <c r="K44" s="209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9" s="63" customFormat="1">
      <c r="A45" s="300"/>
      <c r="B45" s="277"/>
      <c r="C45" s="9" t="s">
        <v>70</v>
      </c>
      <c r="D45" s="8" t="s">
        <v>18</v>
      </c>
      <c r="E45" s="10">
        <v>2</v>
      </c>
      <c r="F45" s="10">
        <v>1</v>
      </c>
      <c r="G45" s="232">
        <v>17</v>
      </c>
      <c r="H45" s="232">
        <v>5</v>
      </c>
      <c r="I45" s="209"/>
      <c r="J45" s="209"/>
      <c r="K45" s="209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6" spans="1:79" s="63" customFormat="1">
      <c r="A46" s="300"/>
      <c r="B46" s="277"/>
      <c r="C46" s="9" t="s">
        <v>71</v>
      </c>
      <c r="D46" s="8" t="s">
        <v>18</v>
      </c>
      <c r="E46" s="10">
        <v>2</v>
      </c>
      <c r="F46" s="10">
        <v>1</v>
      </c>
      <c r="G46" s="10">
        <v>2</v>
      </c>
      <c r="H46" s="10">
        <v>1</v>
      </c>
      <c r="I46" s="209"/>
      <c r="J46" s="209"/>
      <c r="K46" s="209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</row>
    <row r="47" spans="1:79" s="63" customFormat="1">
      <c r="A47" s="300"/>
      <c r="B47" s="277"/>
      <c r="C47" s="9" t="s">
        <v>33</v>
      </c>
      <c r="D47" s="8" t="s">
        <v>18</v>
      </c>
      <c r="E47" s="10">
        <v>2</v>
      </c>
      <c r="F47" s="10">
        <v>1</v>
      </c>
      <c r="G47" s="10">
        <v>2</v>
      </c>
      <c r="H47" s="10">
        <v>1</v>
      </c>
      <c r="I47" s="209"/>
      <c r="J47" s="209"/>
      <c r="K47" s="209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</row>
    <row r="48" spans="1:79" s="63" customFormat="1">
      <c r="A48" s="300"/>
      <c r="B48" s="277"/>
      <c r="C48" s="9" t="s">
        <v>72</v>
      </c>
      <c r="D48" s="8" t="s">
        <v>18</v>
      </c>
      <c r="E48" s="10">
        <v>2</v>
      </c>
      <c r="F48" s="10">
        <v>1</v>
      </c>
      <c r="G48" s="10">
        <v>2</v>
      </c>
      <c r="H48" s="10">
        <v>1</v>
      </c>
      <c r="I48" s="209"/>
      <c r="J48" s="209"/>
      <c r="K48" s="209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</row>
    <row r="49" spans="1:78" s="63" customFormat="1">
      <c r="A49" s="300"/>
      <c r="B49" s="277"/>
      <c r="C49" s="9" t="s">
        <v>73</v>
      </c>
      <c r="D49" s="8" t="s">
        <v>18</v>
      </c>
      <c r="E49" s="10">
        <v>2</v>
      </c>
      <c r="F49" s="10">
        <v>1</v>
      </c>
      <c r="G49" s="10">
        <v>2</v>
      </c>
      <c r="H49" s="10">
        <v>1</v>
      </c>
      <c r="I49" s="209"/>
      <c r="J49" s="209"/>
      <c r="K49" s="209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</row>
    <row r="50" spans="1:78" s="63" customFormat="1" ht="25.5">
      <c r="A50" s="300"/>
      <c r="B50" s="277"/>
      <c r="C50" s="66" t="s">
        <v>105</v>
      </c>
      <c r="D50" s="6" t="s">
        <v>27</v>
      </c>
      <c r="E50" s="7">
        <f>ROUND(E52/E51*100,1)</f>
        <v>100</v>
      </c>
      <c r="F50" s="7">
        <f>ROUND(F52/F51*100,1)</f>
        <v>100</v>
      </c>
      <c r="G50" s="7">
        <f>IF(F50/E50*100&gt;100,100,F50/E50*100)</f>
        <v>100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</row>
    <row r="51" spans="1:78" s="63" customFormat="1">
      <c r="A51" s="300"/>
      <c r="B51" s="277"/>
      <c r="C51" s="107" t="s">
        <v>76</v>
      </c>
      <c r="D51" s="8" t="s">
        <v>18</v>
      </c>
      <c r="E51" s="10">
        <f>F51</f>
        <v>1</v>
      </c>
      <c r="F51" s="10">
        <v>1</v>
      </c>
      <c r="G51" s="108"/>
      <c r="H51" s="316" t="s">
        <v>106</v>
      </c>
      <c r="I51" s="317"/>
      <c r="J51" s="317"/>
      <c r="K51" s="317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</row>
    <row r="52" spans="1:78" s="63" customFormat="1">
      <c r="A52" s="300"/>
      <c r="B52" s="277"/>
      <c r="C52" s="107" t="s">
        <v>77</v>
      </c>
      <c r="D52" s="8" t="s">
        <v>18</v>
      </c>
      <c r="E52" s="10">
        <f>E51*D15%</f>
        <v>1</v>
      </c>
      <c r="F52" s="10">
        <v>1</v>
      </c>
      <c r="G52" s="108"/>
      <c r="H52" s="316"/>
      <c r="I52" s="317"/>
      <c r="J52" s="317"/>
      <c r="K52" s="317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</row>
    <row r="53" spans="1:78" s="63" customFormat="1">
      <c r="A53" s="300"/>
      <c r="B53" s="277"/>
      <c r="C53" s="282" t="s">
        <v>28</v>
      </c>
      <c r="D53" s="283"/>
      <c r="E53" s="283"/>
      <c r="F53" s="284"/>
      <c r="G53" s="14" t="e">
        <f>(G24+G50+G37)/3</f>
        <v>#DIV/0!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</row>
    <row r="54" spans="1:78" s="63" customFormat="1">
      <c r="A54" s="300"/>
      <c r="B54" s="277"/>
      <c r="C54" s="2" t="s">
        <v>29</v>
      </c>
      <c r="D54" s="2"/>
      <c r="E54" s="11" t="s">
        <v>19</v>
      </c>
      <c r="F54" s="11" t="s">
        <v>20</v>
      </c>
      <c r="G54" s="11" t="s">
        <v>21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</row>
    <row r="55" spans="1:78" s="63" customFormat="1">
      <c r="A55" s="300"/>
      <c r="B55" s="277"/>
      <c r="C55" s="12" t="s">
        <v>140</v>
      </c>
      <c r="D55" s="13" t="s">
        <v>18</v>
      </c>
      <c r="E55" s="189">
        <f>E59*F59+E60*F60+E61*F61+E62*F62+E63*F63+E64*F64+E65*F65+E66*F66+E67*F67</f>
        <v>6195.0999999999995</v>
      </c>
      <c r="F55" s="189">
        <f>G59*H59+G60*H60+G61*H61+G62*H62+G63*H63+G64*H64+G65*H65+G66*H66+G67*H67</f>
        <v>6195.0999999999995</v>
      </c>
      <c r="G55" s="14">
        <f>F55/E55*100</f>
        <v>100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</row>
    <row r="56" spans="1:78" s="63" customFormat="1">
      <c r="A56" s="300"/>
      <c r="B56" s="277"/>
      <c r="C56" s="9"/>
      <c r="D56" s="8" t="s">
        <v>18</v>
      </c>
      <c r="E56" s="318" t="s">
        <v>136</v>
      </c>
      <c r="F56" s="319"/>
      <c r="G56" s="318" t="s">
        <v>137</v>
      </c>
      <c r="H56" s="319"/>
      <c r="I56" s="209"/>
      <c r="J56" s="209"/>
      <c r="K56" s="209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</row>
    <row r="57" spans="1:78" s="63" customFormat="1" ht="51">
      <c r="A57" s="300"/>
      <c r="B57" s="277"/>
      <c r="C57" s="9"/>
      <c r="D57" s="8" t="s">
        <v>18</v>
      </c>
      <c r="E57" s="10" t="s">
        <v>138</v>
      </c>
      <c r="F57" s="10" t="s">
        <v>139</v>
      </c>
      <c r="G57" s="10" t="s">
        <v>138</v>
      </c>
      <c r="H57" s="10" t="s">
        <v>139</v>
      </c>
      <c r="I57" s="209"/>
      <c r="J57" s="209"/>
      <c r="K57" s="209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</row>
    <row r="58" spans="1:78" s="63" customFormat="1">
      <c r="A58" s="300"/>
      <c r="B58" s="277"/>
      <c r="C58" s="9"/>
      <c r="D58" s="8" t="s">
        <v>18</v>
      </c>
      <c r="E58" s="68">
        <f>SUM(E59:E67)/9</f>
        <v>45.555555555555557</v>
      </c>
      <c r="F58" s="68">
        <f>SUM(F59:F67)</f>
        <v>135.99</v>
      </c>
      <c r="G58" s="68">
        <f>SUM(G59:G67)/9</f>
        <v>45.555555555555557</v>
      </c>
      <c r="H58" s="68">
        <f>SUM(H59:H67)</f>
        <v>135.99</v>
      </c>
      <c r="I58" s="209"/>
      <c r="J58" s="209"/>
      <c r="K58" s="209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</row>
    <row r="59" spans="1:78" s="63" customFormat="1">
      <c r="A59" s="300"/>
      <c r="B59" s="277"/>
      <c r="C59" s="9" t="s">
        <v>67</v>
      </c>
      <c r="D59" s="8" t="s">
        <v>18</v>
      </c>
      <c r="E59" s="10">
        <v>30</v>
      </c>
      <c r="F59" s="159">
        <v>15.11</v>
      </c>
      <c r="G59" s="10">
        <v>30</v>
      </c>
      <c r="H59" s="159">
        <v>15.11</v>
      </c>
      <c r="I59" s="209"/>
      <c r="J59" s="209"/>
      <c r="K59" s="209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</row>
    <row r="60" spans="1:78" s="63" customFormat="1">
      <c r="A60" s="300"/>
      <c r="B60" s="277"/>
      <c r="C60" s="9" t="s">
        <v>68</v>
      </c>
      <c r="D60" s="8" t="s">
        <v>18</v>
      </c>
      <c r="E60" s="10">
        <v>30</v>
      </c>
      <c r="F60" s="159">
        <v>15.11</v>
      </c>
      <c r="G60" s="10">
        <v>30</v>
      </c>
      <c r="H60" s="159">
        <v>15.11</v>
      </c>
      <c r="I60" s="209"/>
      <c r="J60" s="209"/>
      <c r="K60" s="209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</row>
    <row r="61" spans="1:78" s="63" customFormat="1">
      <c r="A61" s="300"/>
      <c r="B61" s="277"/>
      <c r="C61" s="9" t="s">
        <v>69</v>
      </c>
      <c r="D61" s="8" t="s">
        <v>18</v>
      </c>
      <c r="E61" s="10">
        <v>30</v>
      </c>
      <c r="F61" s="159">
        <v>15.11</v>
      </c>
      <c r="G61" s="10">
        <v>30</v>
      </c>
      <c r="H61" s="159">
        <v>15.11</v>
      </c>
      <c r="I61" s="209"/>
      <c r="J61" s="209"/>
      <c r="K61" s="209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</row>
    <row r="62" spans="1:78" s="63" customFormat="1">
      <c r="A62" s="300"/>
      <c r="B62" s="277"/>
      <c r="C62" s="9" t="s">
        <v>32</v>
      </c>
      <c r="D62" s="8" t="s">
        <v>18</v>
      </c>
      <c r="E62" s="10">
        <v>30</v>
      </c>
      <c r="F62" s="159">
        <v>15.11</v>
      </c>
      <c r="G62" s="10">
        <v>30</v>
      </c>
      <c r="H62" s="159">
        <v>15.11</v>
      </c>
      <c r="I62" s="209"/>
      <c r="J62" s="209"/>
      <c r="K62" s="209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</row>
    <row r="63" spans="1:78" s="63" customFormat="1">
      <c r="A63" s="300"/>
      <c r="B63" s="277"/>
      <c r="C63" s="9" t="s">
        <v>70</v>
      </c>
      <c r="D63" s="8" t="s">
        <v>18</v>
      </c>
      <c r="E63" s="10">
        <v>30</v>
      </c>
      <c r="F63" s="159">
        <v>15.11</v>
      </c>
      <c r="G63" s="10">
        <v>30</v>
      </c>
      <c r="H63" s="159">
        <v>15.11</v>
      </c>
      <c r="I63" s="209"/>
      <c r="J63" s="209"/>
      <c r="K63" s="209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</row>
    <row r="64" spans="1:78" s="63" customFormat="1">
      <c r="A64" s="300"/>
      <c r="B64" s="277"/>
      <c r="C64" s="9" t="s">
        <v>71</v>
      </c>
      <c r="D64" s="8" t="s">
        <v>18</v>
      </c>
      <c r="E64" s="10">
        <v>65</v>
      </c>
      <c r="F64" s="159">
        <v>15.11</v>
      </c>
      <c r="G64" s="10">
        <v>65</v>
      </c>
      <c r="H64" s="159">
        <v>15.11</v>
      </c>
      <c r="I64" s="209"/>
      <c r="J64" s="209"/>
      <c r="K64" s="209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</row>
    <row r="65" spans="1:78" s="63" customFormat="1">
      <c r="A65" s="300"/>
      <c r="B65" s="277"/>
      <c r="C65" s="9" t="s">
        <v>33</v>
      </c>
      <c r="D65" s="8" t="s">
        <v>18</v>
      </c>
      <c r="E65" s="10">
        <v>65</v>
      </c>
      <c r="F65" s="159">
        <v>15.11</v>
      </c>
      <c r="G65" s="10">
        <v>65</v>
      </c>
      <c r="H65" s="159">
        <v>15.11</v>
      </c>
      <c r="I65" s="209"/>
      <c r="J65" s="209"/>
      <c r="K65" s="209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</row>
    <row r="66" spans="1:78" s="63" customFormat="1">
      <c r="A66" s="300"/>
      <c r="B66" s="277"/>
      <c r="C66" s="9" t="s">
        <v>72</v>
      </c>
      <c r="D66" s="8" t="s">
        <v>18</v>
      </c>
      <c r="E66" s="10">
        <v>65</v>
      </c>
      <c r="F66" s="159">
        <v>15.11</v>
      </c>
      <c r="G66" s="10">
        <v>65</v>
      </c>
      <c r="H66" s="159">
        <v>15.11</v>
      </c>
      <c r="I66" s="209"/>
      <c r="J66" s="209"/>
      <c r="K66" s="209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</row>
    <row r="67" spans="1:78" s="63" customFormat="1">
      <c r="A67" s="300"/>
      <c r="B67" s="277"/>
      <c r="C67" s="9" t="s">
        <v>73</v>
      </c>
      <c r="D67" s="8" t="s">
        <v>18</v>
      </c>
      <c r="E67" s="10">
        <v>65</v>
      </c>
      <c r="F67" s="159">
        <v>15.11</v>
      </c>
      <c r="G67" s="10">
        <v>65</v>
      </c>
      <c r="H67" s="159">
        <v>15.11</v>
      </c>
      <c r="I67" s="209"/>
      <c r="J67" s="209"/>
      <c r="K67" s="209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</row>
    <row r="68" spans="1:78" s="63" customFormat="1">
      <c r="A68" s="301"/>
      <c r="B68" s="278"/>
      <c r="C68" s="282" t="s">
        <v>31</v>
      </c>
      <c r="D68" s="283"/>
      <c r="E68" s="283"/>
      <c r="F68" s="284"/>
      <c r="G68" s="14" t="e">
        <f>(G55+G53)/2</f>
        <v>#DIV/0!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</row>
    <row r="70" spans="1:78">
      <c r="B70" s="272"/>
      <c r="C70" s="272"/>
      <c r="D70" s="272"/>
      <c r="E70" s="272"/>
      <c r="F70" s="272"/>
      <c r="G70" s="272"/>
    </row>
  </sheetData>
  <mergeCells count="40">
    <mergeCell ref="B70:G70"/>
    <mergeCell ref="A23:A68"/>
    <mergeCell ref="B23:B68"/>
    <mergeCell ref="E25:F25"/>
    <mergeCell ref="G25:H25"/>
    <mergeCell ref="H51:K52"/>
    <mergeCell ref="C53:F53"/>
    <mergeCell ref="E56:F56"/>
    <mergeCell ref="G56:H56"/>
    <mergeCell ref="C68:F68"/>
    <mergeCell ref="I25:M25"/>
    <mergeCell ref="I26:M26"/>
    <mergeCell ref="I28:L36"/>
    <mergeCell ref="E38:F38"/>
    <mergeCell ref="G38:H38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  <mergeCell ref="A1:K1"/>
    <mergeCell ref="A2:K2"/>
    <mergeCell ref="A3:K3"/>
    <mergeCell ref="A4:K4"/>
    <mergeCell ref="A5:K5"/>
    <mergeCell ref="K8:K11"/>
    <mergeCell ref="B9:B10"/>
    <mergeCell ref="C9:G10"/>
    <mergeCell ref="A6:K6"/>
    <mergeCell ref="A7:K7"/>
    <mergeCell ref="H9:J10"/>
    <mergeCell ref="A8:A11"/>
    <mergeCell ref="B8:J8"/>
  </mergeCells>
  <pageMargins left="0.7" right="0.7" top="0.75" bottom="0.75" header="0.3" footer="0.3"/>
  <pageSetup paperSize="9" scale="44" orientation="portrait" r:id="rId1"/>
  <colBreaks count="1" manualBreakCount="1">
    <brk id="11" max="6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filterMode="1"/>
  <dimension ref="A1:O98"/>
  <sheetViews>
    <sheetView view="pageBreakPreview" zoomScale="60" zoomScaleNormal="60" workbookViewId="0">
      <pane xSplit="4" ySplit="2" topLeftCell="F85" activePane="bottomRight" state="frozen"/>
      <selection activeCell="B11" sqref="B11:B15"/>
      <selection pane="topRight" activeCell="B11" sqref="B11:B15"/>
      <selection pane="bottomLeft" activeCell="B11" sqref="B11:B15"/>
      <selection pane="bottomRight" activeCell="M3" sqref="M3:M98"/>
    </sheetView>
  </sheetViews>
  <sheetFormatPr defaultRowHeight="15"/>
  <cols>
    <col min="1" max="1" width="19.140625" customWidth="1"/>
    <col min="2" max="2" width="20" customWidth="1"/>
    <col min="3" max="3" width="39.5703125" customWidth="1"/>
    <col min="4" max="4" width="10.140625" customWidth="1"/>
    <col min="5" max="5" width="17.85546875" customWidth="1"/>
    <col min="6" max="6" width="77" customWidth="1"/>
    <col min="7" max="7" width="12.140625" customWidth="1"/>
    <col min="8" max="8" width="14.28515625" customWidth="1"/>
    <col min="9" max="9" width="15.42578125" customWidth="1"/>
    <col min="10" max="10" width="14" customWidth="1"/>
    <col min="11" max="11" width="14.28515625" customWidth="1"/>
    <col min="12" max="12" width="15.5703125" customWidth="1"/>
    <col min="13" max="13" width="14.5703125" customWidth="1"/>
    <col min="14" max="14" width="14.7109375" customWidth="1"/>
  </cols>
  <sheetData>
    <row r="1" spans="1:15" ht="195.75" customHeight="1">
      <c r="A1" s="15" t="s">
        <v>34</v>
      </c>
      <c r="B1" s="15" t="s">
        <v>108</v>
      </c>
      <c r="C1" s="15" t="s">
        <v>35</v>
      </c>
      <c r="D1" s="15" t="s">
        <v>48</v>
      </c>
      <c r="E1" s="15" t="s">
        <v>36</v>
      </c>
      <c r="F1" s="15" t="s">
        <v>12</v>
      </c>
      <c r="G1" s="15" t="s">
        <v>40</v>
      </c>
      <c r="H1" s="15" t="s">
        <v>41</v>
      </c>
      <c r="I1" s="16" t="s">
        <v>42</v>
      </c>
      <c r="J1" s="15" t="s">
        <v>43</v>
      </c>
      <c r="K1" s="15" t="s">
        <v>45</v>
      </c>
      <c r="L1" s="15" t="s">
        <v>44</v>
      </c>
      <c r="M1" s="15" t="s">
        <v>46</v>
      </c>
      <c r="N1" s="15" t="s">
        <v>47</v>
      </c>
    </row>
    <row r="2" spans="1:15" ht="24" customHeight="1">
      <c r="A2" s="17">
        <v>1</v>
      </c>
      <c r="B2" s="16">
        <v>2</v>
      </c>
      <c r="C2" s="16">
        <v>2</v>
      </c>
      <c r="D2" s="17">
        <v>3</v>
      </c>
      <c r="E2" s="16">
        <v>4</v>
      </c>
      <c r="F2" s="17">
        <v>5</v>
      </c>
      <c r="G2" s="16">
        <v>6</v>
      </c>
      <c r="H2" s="17">
        <v>7</v>
      </c>
      <c r="I2" s="16">
        <v>8</v>
      </c>
      <c r="J2" s="17">
        <v>9</v>
      </c>
      <c r="K2" s="16">
        <v>10</v>
      </c>
      <c r="L2" s="17">
        <v>11</v>
      </c>
      <c r="M2" s="16">
        <v>12</v>
      </c>
      <c r="N2" s="17">
        <v>13</v>
      </c>
    </row>
    <row r="3" spans="1:15" ht="56.25" hidden="1" customHeight="1">
      <c r="A3" s="363" t="s">
        <v>266</v>
      </c>
      <c r="B3" s="354" t="s">
        <v>229</v>
      </c>
      <c r="C3" s="350" t="s">
        <v>232</v>
      </c>
      <c r="D3" s="325" t="s">
        <v>39</v>
      </c>
      <c r="E3" s="224" t="s">
        <v>37</v>
      </c>
      <c r="F3" s="225" t="s">
        <v>51</v>
      </c>
      <c r="G3" s="226" t="s">
        <v>50</v>
      </c>
      <c r="H3" s="227" t="e">
        <f>#REF!</f>
        <v>#REF!</v>
      </c>
      <c r="I3" s="227" t="e">
        <f>#REF!</f>
        <v>#REF!</v>
      </c>
      <c r="J3" s="228" t="e">
        <f t="shared" ref="J3:J6" si="0">IF(I3/H3*100&gt;100,100,I3/H3*100)</f>
        <v>#REF!</v>
      </c>
      <c r="K3" s="328" t="e">
        <f>(J3+J4+J5)/3</f>
        <v>#REF!</v>
      </c>
      <c r="L3" s="331" t="e">
        <f>(K3+K6)/2</f>
        <v>#REF!</v>
      </c>
      <c r="M3" s="366" t="s">
        <v>267</v>
      </c>
      <c r="N3" s="398"/>
      <c r="O3" s="334">
        <v>1</v>
      </c>
    </row>
    <row r="4" spans="1:15" ht="56.25" hidden="1" customHeight="1">
      <c r="A4" s="364"/>
      <c r="B4" s="354"/>
      <c r="C4" s="350"/>
      <c r="D4" s="326"/>
      <c r="E4" s="224" t="s">
        <v>37</v>
      </c>
      <c r="F4" s="225" t="s">
        <v>52</v>
      </c>
      <c r="G4" s="226" t="s">
        <v>50</v>
      </c>
      <c r="H4" s="227" t="e">
        <f>#REF!</f>
        <v>#REF!</v>
      </c>
      <c r="I4" s="227" t="e">
        <f>#REF!</f>
        <v>#REF!</v>
      </c>
      <c r="J4" s="228" t="e">
        <f t="shared" si="0"/>
        <v>#REF!</v>
      </c>
      <c r="K4" s="329"/>
      <c r="L4" s="332"/>
      <c r="M4" s="366"/>
      <c r="N4" s="399"/>
      <c r="O4" s="335"/>
    </row>
    <row r="5" spans="1:15" ht="87" hidden="1" customHeight="1">
      <c r="A5" s="364"/>
      <c r="B5" s="354"/>
      <c r="C5" s="350"/>
      <c r="D5" s="326"/>
      <c r="E5" s="224" t="s">
        <v>37</v>
      </c>
      <c r="F5" s="225" t="s">
        <v>53</v>
      </c>
      <c r="G5" s="226" t="s">
        <v>50</v>
      </c>
      <c r="H5" s="227" t="e">
        <f>#REF!</f>
        <v>#REF!</v>
      </c>
      <c r="I5" s="227" t="e">
        <f>#REF!</f>
        <v>#REF!</v>
      </c>
      <c r="J5" s="228" t="e">
        <f t="shared" si="0"/>
        <v>#REF!</v>
      </c>
      <c r="K5" s="330"/>
      <c r="L5" s="332"/>
      <c r="M5" s="366"/>
      <c r="N5" s="399"/>
      <c r="O5" s="335"/>
    </row>
    <row r="6" spans="1:15" ht="33" hidden="1" customHeight="1">
      <c r="A6" s="364"/>
      <c r="B6" s="355"/>
      <c r="C6" s="351"/>
      <c r="D6" s="327"/>
      <c r="E6" s="224" t="s">
        <v>38</v>
      </c>
      <c r="F6" s="229" t="s">
        <v>215</v>
      </c>
      <c r="G6" s="226" t="s">
        <v>49</v>
      </c>
      <c r="H6" s="230" t="e">
        <f>#REF!</f>
        <v>#REF!</v>
      </c>
      <c r="I6" s="230" t="e">
        <f>#REF!</f>
        <v>#REF!</v>
      </c>
      <c r="J6" s="228" t="e">
        <f t="shared" si="0"/>
        <v>#REF!</v>
      </c>
      <c r="K6" s="228" t="e">
        <f>J6</f>
        <v>#REF!</v>
      </c>
      <c r="L6" s="333"/>
      <c r="M6" s="366"/>
      <c r="N6" s="400"/>
      <c r="O6" s="336"/>
    </row>
    <row r="7" spans="1:15" ht="56.25" hidden="1" customHeight="1">
      <c r="A7" s="364"/>
      <c r="B7" s="354" t="s">
        <v>230</v>
      </c>
      <c r="C7" s="350" t="s">
        <v>233</v>
      </c>
      <c r="D7" s="325" t="s">
        <v>39</v>
      </c>
      <c r="E7" s="224" t="s">
        <v>37</v>
      </c>
      <c r="F7" s="225" t="s">
        <v>51</v>
      </c>
      <c r="G7" s="226" t="s">
        <v>50</v>
      </c>
      <c r="H7" s="227" t="e">
        <f>#REF!</f>
        <v>#REF!</v>
      </c>
      <c r="I7" s="227" t="e">
        <f>#REF!</f>
        <v>#REF!</v>
      </c>
      <c r="J7" s="228" t="e">
        <f t="shared" ref="J7:J70" si="1">IF(I7/H7*100&gt;100,100,I7/H7*100)</f>
        <v>#REF!</v>
      </c>
      <c r="K7" s="328" t="e">
        <f>(J7+J8+J9)/3</f>
        <v>#REF!</v>
      </c>
      <c r="L7" s="331" t="e">
        <f>(K7+K10)/2</f>
        <v>#REF!</v>
      </c>
      <c r="M7" s="366"/>
      <c r="N7" s="231"/>
      <c r="O7" s="334">
        <v>2</v>
      </c>
    </row>
    <row r="8" spans="1:15" ht="56.25" hidden="1" customHeight="1">
      <c r="A8" s="364"/>
      <c r="B8" s="354"/>
      <c r="C8" s="350"/>
      <c r="D8" s="326"/>
      <c r="E8" s="224" t="s">
        <v>37</v>
      </c>
      <c r="F8" s="225" t="s">
        <v>52</v>
      </c>
      <c r="G8" s="226" t="s">
        <v>50</v>
      </c>
      <c r="H8" s="227" t="e">
        <f>#REF!</f>
        <v>#REF!</v>
      </c>
      <c r="I8" s="227" t="e">
        <f>#REF!</f>
        <v>#REF!</v>
      </c>
      <c r="J8" s="228" t="e">
        <f t="shared" si="1"/>
        <v>#REF!</v>
      </c>
      <c r="K8" s="329"/>
      <c r="L8" s="332"/>
      <c r="M8" s="366"/>
      <c r="N8" s="231"/>
      <c r="O8" s="335"/>
    </row>
    <row r="9" spans="1:15" ht="87" hidden="1" customHeight="1">
      <c r="A9" s="364"/>
      <c r="B9" s="354"/>
      <c r="C9" s="350"/>
      <c r="D9" s="326"/>
      <c r="E9" s="224" t="s">
        <v>37</v>
      </c>
      <c r="F9" s="225" t="s">
        <v>53</v>
      </c>
      <c r="G9" s="226" t="s">
        <v>50</v>
      </c>
      <c r="H9" s="227" t="e">
        <f>#REF!</f>
        <v>#REF!</v>
      </c>
      <c r="I9" s="227" t="e">
        <f>#REF!</f>
        <v>#REF!</v>
      </c>
      <c r="J9" s="228" t="e">
        <f t="shared" si="1"/>
        <v>#REF!</v>
      </c>
      <c r="K9" s="330"/>
      <c r="L9" s="332"/>
      <c r="M9" s="366"/>
      <c r="N9" s="231"/>
      <c r="O9" s="335"/>
    </row>
    <row r="10" spans="1:15" ht="33" hidden="1" customHeight="1">
      <c r="A10" s="364"/>
      <c r="B10" s="355"/>
      <c r="C10" s="351"/>
      <c r="D10" s="327"/>
      <c r="E10" s="224" t="s">
        <v>38</v>
      </c>
      <c r="F10" s="229" t="s">
        <v>215</v>
      </c>
      <c r="G10" s="226" t="s">
        <v>49</v>
      </c>
      <c r="H10" s="230" t="e">
        <f>#REF!</f>
        <v>#REF!</v>
      </c>
      <c r="I10" s="230" t="e">
        <f>#REF!</f>
        <v>#REF!</v>
      </c>
      <c r="J10" s="228" t="e">
        <f t="shared" si="1"/>
        <v>#REF!</v>
      </c>
      <c r="K10" s="228" t="e">
        <f>J10</f>
        <v>#REF!</v>
      </c>
      <c r="L10" s="333"/>
      <c r="M10" s="366"/>
      <c r="N10" s="228"/>
      <c r="O10" s="336"/>
    </row>
    <row r="11" spans="1:15" ht="56.25" hidden="1" customHeight="1">
      <c r="A11" s="364"/>
      <c r="B11" s="354" t="s">
        <v>231</v>
      </c>
      <c r="C11" s="350" t="s">
        <v>234</v>
      </c>
      <c r="D11" s="325" t="s">
        <v>39</v>
      </c>
      <c r="E11" s="224" t="s">
        <v>37</v>
      </c>
      <c r="F11" s="225" t="s">
        <v>51</v>
      </c>
      <c r="G11" s="226" t="s">
        <v>50</v>
      </c>
      <c r="H11" s="227" t="e">
        <f>#REF!</f>
        <v>#REF!</v>
      </c>
      <c r="I11" s="227" t="e">
        <f>#REF!</f>
        <v>#REF!</v>
      </c>
      <c r="J11" s="228" t="e">
        <f t="shared" si="1"/>
        <v>#REF!</v>
      </c>
      <c r="K11" s="328" t="e">
        <f>(J11+J12+J13)/3</f>
        <v>#REF!</v>
      </c>
      <c r="L11" s="331" t="e">
        <f>(K11+K14)/2</f>
        <v>#REF!</v>
      </c>
      <c r="M11" s="366"/>
      <c r="N11" s="231"/>
      <c r="O11" s="334">
        <v>3</v>
      </c>
    </row>
    <row r="12" spans="1:15" ht="56.25" hidden="1" customHeight="1">
      <c r="A12" s="364"/>
      <c r="B12" s="354"/>
      <c r="C12" s="350"/>
      <c r="D12" s="326"/>
      <c r="E12" s="224" t="s">
        <v>37</v>
      </c>
      <c r="F12" s="225" t="s">
        <v>52</v>
      </c>
      <c r="G12" s="226" t="s">
        <v>50</v>
      </c>
      <c r="H12" s="227" t="e">
        <f>#REF!</f>
        <v>#REF!</v>
      </c>
      <c r="I12" s="227" t="e">
        <f>#REF!</f>
        <v>#REF!</v>
      </c>
      <c r="J12" s="228" t="e">
        <f t="shared" si="1"/>
        <v>#REF!</v>
      </c>
      <c r="K12" s="329"/>
      <c r="L12" s="332"/>
      <c r="M12" s="366"/>
      <c r="N12" s="231"/>
      <c r="O12" s="335"/>
    </row>
    <row r="13" spans="1:15" ht="87" hidden="1" customHeight="1">
      <c r="A13" s="364"/>
      <c r="B13" s="354"/>
      <c r="C13" s="350"/>
      <c r="D13" s="326"/>
      <c r="E13" s="224" t="s">
        <v>37</v>
      </c>
      <c r="F13" s="225" t="s">
        <v>53</v>
      </c>
      <c r="G13" s="226" t="s">
        <v>50</v>
      </c>
      <c r="H13" s="227" t="e">
        <f>#REF!</f>
        <v>#REF!</v>
      </c>
      <c r="I13" s="227" t="e">
        <f>#REF!</f>
        <v>#REF!</v>
      </c>
      <c r="J13" s="228" t="e">
        <f t="shared" si="1"/>
        <v>#REF!</v>
      </c>
      <c r="K13" s="330"/>
      <c r="L13" s="332"/>
      <c r="M13" s="366"/>
      <c r="N13" s="231"/>
      <c r="O13" s="335"/>
    </row>
    <row r="14" spans="1:15" ht="33" hidden="1" customHeight="1">
      <c r="A14" s="364"/>
      <c r="B14" s="355"/>
      <c r="C14" s="351"/>
      <c r="D14" s="327"/>
      <c r="E14" s="224" t="s">
        <v>38</v>
      </c>
      <c r="F14" s="229" t="s">
        <v>215</v>
      </c>
      <c r="G14" s="226" t="s">
        <v>49</v>
      </c>
      <c r="H14" s="230" t="e">
        <f>#REF!</f>
        <v>#REF!</v>
      </c>
      <c r="I14" s="230" t="e">
        <f>#REF!</f>
        <v>#REF!</v>
      </c>
      <c r="J14" s="228" t="e">
        <f t="shared" si="1"/>
        <v>#REF!</v>
      </c>
      <c r="K14" s="228" t="e">
        <f>J14</f>
        <v>#REF!</v>
      </c>
      <c r="L14" s="333"/>
      <c r="M14" s="366"/>
      <c r="N14" s="228"/>
      <c r="O14" s="336"/>
    </row>
    <row r="15" spans="1:15" ht="56.25" customHeight="1">
      <c r="A15" s="364"/>
      <c r="B15" s="356" t="s">
        <v>235</v>
      </c>
      <c r="C15" s="352" t="s">
        <v>117</v>
      </c>
      <c r="D15" s="404" t="s">
        <v>39</v>
      </c>
      <c r="E15" s="75" t="s">
        <v>37</v>
      </c>
      <c r="F15" s="5" t="s">
        <v>51</v>
      </c>
      <c r="G15" s="76" t="s">
        <v>50</v>
      </c>
      <c r="H15" s="193">
        <f>'4'!$D$13</f>
        <v>100</v>
      </c>
      <c r="I15" s="193">
        <f>'4'!$E$13</f>
        <v>100</v>
      </c>
      <c r="J15" s="77">
        <f t="shared" si="1"/>
        <v>100</v>
      </c>
      <c r="K15" s="407">
        <f>(J15+J16+J17)/3</f>
        <v>100</v>
      </c>
      <c r="L15" s="410">
        <f t="shared" ref="L15" si="2">(K15+K18)/2</f>
        <v>100</v>
      </c>
      <c r="M15" s="366"/>
      <c r="N15" s="413"/>
      <c r="O15" s="416">
        <v>4</v>
      </c>
    </row>
    <row r="16" spans="1:15" ht="56.25" customHeight="1">
      <c r="A16" s="364"/>
      <c r="B16" s="356"/>
      <c r="C16" s="352"/>
      <c r="D16" s="405"/>
      <c r="E16" s="75" t="s">
        <v>37</v>
      </c>
      <c r="F16" s="5" t="s">
        <v>52</v>
      </c>
      <c r="G16" s="76" t="s">
        <v>50</v>
      </c>
      <c r="H16" s="193">
        <f>'4'!$D$14</f>
        <v>100</v>
      </c>
      <c r="I16" s="193">
        <f>'4'!$E$14</f>
        <v>100</v>
      </c>
      <c r="J16" s="77">
        <f t="shared" si="1"/>
        <v>100</v>
      </c>
      <c r="K16" s="408"/>
      <c r="L16" s="411"/>
      <c r="M16" s="366"/>
      <c r="N16" s="414"/>
      <c r="O16" s="417"/>
    </row>
    <row r="17" spans="1:15" ht="87" customHeight="1">
      <c r="A17" s="364"/>
      <c r="B17" s="356"/>
      <c r="C17" s="352"/>
      <c r="D17" s="405"/>
      <c r="E17" s="75" t="s">
        <v>37</v>
      </c>
      <c r="F17" s="5" t="s">
        <v>53</v>
      </c>
      <c r="G17" s="76" t="s">
        <v>50</v>
      </c>
      <c r="H17" s="193">
        <f>'4'!$D$15</f>
        <v>100</v>
      </c>
      <c r="I17" s="193">
        <f>'4'!$E$15</f>
        <v>100</v>
      </c>
      <c r="J17" s="77">
        <f t="shared" si="1"/>
        <v>100</v>
      </c>
      <c r="K17" s="409"/>
      <c r="L17" s="411"/>
      <c r="M17" s="366"/>
      <c r="N17" s="414"/>
      <c r="O17" s="417"/>
    </row>
    <row r="18" spans="1:15" ht="33" customHeight="1">
      <c r="A18" s="364"/>
      <c r="B18" s="357"/>
      <c r="C18" s="353"/>
      <c r="D18" s="406"/>
      <c r="E18" s="75" t="s">
        <v>38</v>
      </c>
      <c r="F18" s="79" t="s">
        <v>215</v>
      </c>
      <c r="G18" s="76" t="s">
        <v>49</v>
      </c>
      <c r="H18" s="194">
        <f>'4'!$H$16</f>
        <v>12.56</v>
      </c>
      <c r="I18" s="194">
        <f>'4'!$I$16</f>
        <v>15.67</v>
      </c>
      <c r="J18" s="77">
        <f t="shared" si="1"/>
        <v>100</v>
      </c>
      <c r="K18" s="77">
        <f t="shared" ref="K18" si="3">J18</f>
        <v>100</v>
      </c>
      <c r="L18" s="412"/>
      <c r="M18" s="366"/>
      <c r="N18" s="415"/>
      <c r="O18" s="418"/>
    </row>
    <row r="19" spans="1:15" ht="56.25" customHeight="1">
      <c r="A19" s="364"/>
      <c r="B19" s="356" t="s">
        <v>236</v>
      </c>
      <c r="C19" s="352" t="s">
        <v>109</v>
      </c>
      <c r="D19" s="404" t="s">
        <v>39</v>
      </c>
      <c r="E19" s="75" t="s">
        <v>37</v>
      </c>
      <c r="F19" s="5" t="s">
        <v>51</v>
      </c>
      <c r="G19" s="76" t="s">
        <v>50</v>
      </c>
      <c r="H19" s="193">
        <f>'5'!$D$13</f>
        <v>100</v>
      </c>
      <c r="I19" s="193">
        <f>'5'!$E$13</f>
        <v>100</v>
      </c>
      <c r="J19" s="77">
        <f t="shared" ref="J19:J22" si="4">IF(I19/H19*100&gt;100,100,I19/H19*100)</f>
        <v>100</v>
      </c>
      <c r="K19" s="407">
        <f>(J19+J20+J21)/2</f>
        <v>100</v>
      </c>
      <c r="L19" s="410">
        <f t="shared" ref="L19" si="5">(K19+K22)/2</f>
        <v>100</v>
      </c>
      <c r="M19" s="366"/>
      <c r="N19" s="78"/>
      <c r="O19" s="416">
        <v>5</v>
      </c>
    </row>
    <row r="20" spans="1:15" ht="56.25" customHeight="1">
      <c r="A20" s="364"/>
      <c r="B20" s="356"/>
      <c r="C20" s="352"/>
      <c r="D20" s="405"/>
      <c r="E20" s="75" t="s">
        <v>37</v>
      </c>
      <c r="F20" s="5" t="s">
        <v>52</v>
      </c>
      <c r="G20" s="76" t="s">
        <v>50</v>
      </c>
      <c r="H20" s="193">
        <f>'5'!$D$14</f>
        <v>100</v>
      </c>
      <c r="I20" s="193">
        <f>'5'!$E$14</f>
        <v>100</v>
      </c>
      <c r="J20" s="77">
        <f t="shared" si="4"/>
        <v>100</v>
      </c>
      <c r="K20" s="408"/>
      <c r="L20" s="411"/>
      <c r="M20" s="366"/>
      <c r="N20" s="78"/>
      <c r="O20" s="417"/>
    </row>
    <row r="21" spans="1:15" ht="87" customHeight="1">
      <c r="A21" s="364"/>
      <c r="B21" s="356"/>
      <c r="C21" s="352"/>
      <c r="D21" s="405"/>
      <c r="E21" s="75" t="s">
        <v>37</v>
      </c>
      <c r="F21" s="5" t="s">
        <v>53</v>
      </c>
      <c r="G21" s="76" t="s">
        <v>50</v>
      </c>
      <c r="H21" s="193">
        <f>'5'!$D$15</f>
        <v>0</v>
      </c>
      <c r="I21" s="193">
        <f>'5'!$E$15</f>
        <v>0</v>
      </c>
      <c r="J21" s="77">
        <v>0</v>
      </c>
      <c r="K21" s="409"/>
      <c r="L21" s="411"/>
      <c r="M21" s="366"/>
      <c r="N21" s="78"/>
      <c r="O21" s="417"/>
    </row>
    <row r="22" spans="1:15" ht="33" customHeight="1">
      <c r="A22" s="364"/>
      <c r="B22" s="357"/>
      <c r="C22" s="353"/>
      <c r="D22" s="406"/>
      <c r="E22" s="75" t="s">
        <v>38</v>
      </c>
      <c r="F22" s="79" t="s">
        <v>215</v>
      </c>
      <c r="G22" s="76" t="s">
        <v>49</v>
      </c>
      <c r="H22" s="194">
        <f>'5'!$H$16</f>
        <v>0.44</v>
      </c>
      <c r="I22" s="194">
        <f>'5'!I16</f>
        <v>0.44</v>
      </c>
      <c r="J22" s="77">
        <f t="shared" si="4"/>
        <v>100</v>
      </c>
      <c r="K22" s="77">
        <f t="shared" ref="K22" si="6">J22</f>
        <v>100</v>
      </c>
      <c r="L22" s="412"/>
      <c r="M22" s="366"/>
      <c r="N22" s="77"/>
      <c r="O22" s="418"/>
    </row>
    <row r="23" spans="1:15" ht="56.25" customHeight="1">
      <c r="A23" s="364"/>
      <c r="B23" s="356" t="s">
        <v>237</v>
      </c>
      <c r="C23" s="352" t="s">
        <v>110</v>
      </c>
      <c r="D23" s="404" t="s">
        <v>39</v>
      </c>
      <c r="E23" s="75" t="s">
        <v>37</v>
      </c>
      <c r="F23" s="5" t="s">
        <v>51</v>
      </c>
      <c r="G23" s="76" t="s">
        <v>50</v>
      </c>
      <c r="H23" s="193">
        <f>'6'!$D$13</f>
        <v>100</v>
      </c>
      <c r="I23" s="193">
        <f>'6'!$E$13</f>
        <v>100</v>
      </c>
      <c r="J23" s="77">
        <f t="shared" si="1"/>
        <v>100</v>
      </c>
      <c r="K23" s="407">
        <f>(J23+J24+J25)/3</f>
        <v>100</v>
      </c>
      <c r="L23" s="410">
        <f t="shared" ref="L23" si="7">(K23+K26)/2</f>
        <v>100</v>
      </c>
      <c r="M23" s="366"/>
      <c r="N23" s="78"/>
      <c r="O23" s="416">
        <v>6</v>
      </c>
    </row>
    <row r="24" spans="1:15" ht="56.25" customHeight="1">
      <c r="A24" s="364"/>
      <c r="B24" s="356"/>
      <c r="C24" s="352"/>
      <c r="D24" s="405"/>
      <c r="E24" s="75" t="s">
        <v>37</v>
      </c>
      <c r="F24" s="5" t="s">
        <v>52</v>
      </c>
      <c r="G24" s="76" t="s">
        <v>50</v>
      </c>
      <c r="H24" s="193">
        <f>'6'!$D$14</f>
        <v>100</v>
      </c>
      <c r="I24" s="193">
        <f>'6'!$E$14</f>
        <v>100</v>
      </c>
      <c r="J24" s="77">
        <f t="shared" si="1"/>
        <v>100</v>
      </c>
      <c r="K24" s="408"/>
      <c r="L24" s="411"/>
      <c r="M24" s="366"/>
      <c r="N24" s="78"/>
      <c r="O24" s="417"/>
    </row>
    <row r="25" spans="1:15" ht="87" customHeight="1">
      <c r="A25" s="364"/>
      <c r="B25" s="356"/>
      <c r="C25" s="352"/>
      <c r="D25" s="405"/>
      <c r="E25" s="75" t="s">
        <v>37</v>
      </c>
      <c r="F25" s="5" t="s">
        <v>53</v>
      </c>
      <c r="G25" s="76" t="s">
        <v>50</v>
      </c>
      <c r="H25" s="193">
        <f>'6'!$D$15</f>
        <v>100</v>
      </c>
      <c r="I25" s="193">
        <f>'6'!$E$15</f>
        <v>100</v>
      </c>
      <c r="J25" s="77">
        <f t="shared" si="1"/>
        <v>100</v>
      </c>
      <c r="K25" s="409"/>
      <c r="L25" s="411"/>
      <c r="M25" s="366"/>
      <c r="N25" s="78"/>
      <c r="O25" s="417"/>
    </row>
    <row r="26" spans="1:15" ht="33" customHeight="1">
      <c r="A26" s="364"/>
      <c r="B26" s="357"/>
      <c r="C26" s="353"/>
      <c r="D26" s="406"/>
      <c r="E26" s="75" t="s">
        <v>38</v>
      </c>
      <c r="F26" s="79" t="s">
        <v>215</v>
      </c>
      <c r="G26" s="76" t="s">
        <v>49</v>
      </c>
      <c r="H26" s="194">
        <f>'6'!$H$16</f>
        <v>303.22000000000003</v>
      </c>
      <c r="I26" s="194">
        <f>'6'!$I$16</f>
        <v>314.89</v>
      </c>
      <c r="J26" s="77">
        <f t="shared" si="1"/>
        <v>100</v>
      </c>
      <c r="K26" s="77">
        <f t="shared" ref="K26" si="8">J26</f>
        <v>100</v>
      </c>
      <c r="L26" s="412"/>
      <c r="M26" s="366"/>
      <c r="N26" s="77"/>
      <c r="O26" s="418"/>
    </row>
    <row r="27" spans="1:15" ht="56.25" customHeight="1">
      <c r="A27" s="364"/>
      <c r="B27" s="356" t="s">
        <v>238</v>
      </c>
      <c r="C27" s="352" t="s">
        <v>111</v>
      </c>
      <c r="D27" s="404" t="s">
        <v>39</v>
      </c>
      <c r="E27" s="75" t="s">
        <v>37</v>
      </c>
      <c r="F27" s="5" t="s">
        <v>51</v>
      </c>
      <c r="G27" s="76" t="s">
        <v>50</v>
      </c>
      <c r="H27" s="193">
        <f>'7'!$D$13</f>
        <v>100</v>
      </c>
      <c r="I27" s="193">
        <f>'7'!$E$13</f>
        <v>100</v>
      </c>
      <c r="J27" s="77">
        <f t="shared" si="1"/>
        <v>100</v>
      </c>
      <c r="K27" s="407">
        <f>(J27+J28+J29)/2</f>
        <v>100</v>
      </c>
      <c r="L27" s="410">
        <f t="shared" ref="L27" si="9">(K27+K30)/2</f>
        <v>100</v>
      </c>
      <c r="M27" s="366"/>
      <c r="N27" s="78"/>
      <c r="O27" s="416">
        <v>7</v>
      </c>
    </row>
    <row r="28" spans="1:15" ht="56.25" customHeight="1">
      <c r="A28" s="364"/>
      <c r="B28" s="356"/>
      <c r="C28" s="352"/>
      <c r="D28" s="405"/>
      <c r="E28" s="75" t="s">
        <v>37</v>
      </c>
      <c r="F28" s="5" t="s">
        <v>52</v>
      </c>
      <c r="G28" s="76" t="s">
        <v>50</v>
      </c>
      <c r="H28" s="193">
        <f>'7'!$D$14</f>
        <v>93</v>
      </c>
      <c r="I28" s="193">
        <f>'7'!$E$14</f>
        <v>100</v>
      </c>
      <c r="J28" s="77">
        <f t="shared" si="1"/>
        <v>100</v>
      </c>
      <c r="K28" s="408"/>
      <c r="L28" s="411"/>
      <c r="M28" s="366"/>
      <c r="N28" s="78"/>
      <c r="O28" s="417"/>
    </row>
    <row r="29" spans="1:15" ht="87" customHeight="1">
      <c r="A29" s="364"/>
      <c r="B29" s="356"/>
      <c r="C29" s="352"/>
      <c r="D29" s="405"/>
      <c r="E29" s="75" t="s">
        <v>37</v>
      </c>
      <c r="F29" s="5" t="s">
        <v>53</v>
      </c>
      <c r="G29" s="76" t="s">
        <v>50</v>
      </c>
      <c r="H29" s="193">
        <f>'7'!$D$15</f>
        <v>0</v>
      </c>
      <c r="I29" s="193">
        <f>'7'!$E$15</f>
        <v>0</v>
      </c>
      <c r="J29" s="77">
        <v>0</v>
      </c>
      <c r="K29" s="409"/>
      <c r="L29" s="411"/>
      <c r="M29" s="366"/>
      <c r="N29" s="78"/>
      <c r="O29" s="417"/>
    </row>
    <row r="30" spans="1:15" ht="33" customHeight="1">
      <c r="A30" s="364"/>
      <c r="B30" s="357"/>
      <c r="C30" s="353"/>
      <c r="D30" s="406"/>
      <c r="E30" s="75" t="s">
        <v>38</v>
      </c>
      <c r="F30" s="79" t="s">
        <v>215</v>
      </c>
      <c r="G30" s="76" t="s">
        <v>49</v>
      </c>
      <c r="H30" s="194">
        <f>'7'!$H$16</f>
        <v>1</v>
      </c>
      <c r="I30" s="194">
        <f>'7'!$I$16</f>
        <v>1.56</v>
      </c>
      <c r="J30" s="77">
        <f t="shared" si="1"/>
        <v>100</v>
      </c>
      <c r="K30" s="77">
        <f t="shared" ref="K30" si="10">J30</f>
        <v>100</v>
      </c>
      <c r="L30" s="412"/>
      <c r="M30" s="366"/>
      <c r="N30" s="77"/>
      <c r="O30" s="418"/>
    </row>
    <row r="31" spans="1:15" ht="56.25" customHeight="1">
      <c r="A31" s="364"/>
      <c r="B31" s="358" t="s">
        <v>239</v>
      </c>
      <c r="C31" s="384" t="s">
        <v>116</v>
      </c>
      <c r="D31" s="386" t="s">
        <v>39</v>
      </c>
      <c r="E31" s="80" t="s">
        <v>37</v>
      </c>
      <c r="F31" s="81" t="s">
        <v>51</v>
      </c>
      <c r="G31" s="82" t="s">
        <v>50</v>
      </c>
      <c r="H31" s="195">
        <f>'8'!$D$13</f>
        <v>100</v>
      </c>
      <c r="I31" s="195">
        <f>'8'!$E$13</f>
        <v>100</v>
      </c>
      <c r="J31" s="83">
        <f t="shared" si="1"/>
        <v>100</v>
      </c>
      <c r="K31" s="389">
        <f>(J31+J32+J33)/3</f>
        <v>100</v>
      </c>
      <c r="L31" s="401">
        <f t="shared" ref="L31" si="11">(K31+K34)/2</f>
        <v>100</v>
      </c>
      <c r="M31" s="366"/>
      <c r="N31" s="84"/>
      <c r="O31" s="381">
        <v>8</v>
      </c>
    </row>
    <row r="32" spans="1:15" ht="56.25" customHeight="1">
      <c r="A32" s="364"/>
      <c r="B32" s="358"/>
      <c r="C32" s="384"/>
      <c r="D32" s="387"/>
      <c r="E32" s="80" t="s">
        <v>37</v>
      </c>
      <c r="F32" s="81" t="s">
        <v>23</v>
      </c>
      <c r="G32" s="82" t="s">
        <v>50</v>
      </c>
      <c r="H32" s="195">
        <f>'8'!$D$14</f>
        <v>94</v>
      </c>
      <c r="I32" s="195">
        <f>'8'!$E$14</f>
        <v>100</v>
      </c>
      <c r="J32" s="83">
        <f t="shared" si="1"/>
        <v>100</v>
      </c>
      <c r="K32" s="390"/>
      <c r="L32" s="402"/>
      <c r="M32" s="366"/>
      <c r="N32" s="84"/>
      <c r="O32" s="382"/>
    </row>
    <row r="33" spans="1:15" ht="66.75" customHeight="1">
      <c r="A33" s="364"/>
      <c r="B33" s="358"/>
      <c r="C33" s="384"/>
      <c r="D33" s="387"/>
      <c r="E33" s="80" t="s">
        <v>37</v>
      </c>
      <c r="F33" s="81" t="s">
        <v>82</v>
      </c>
      <c r="G33" s="82" t="s">
        <v>50</v>
      </c>
      <c r="H33" s="195">
        <f>'8'!$D$15</f>
        <v>100</v>
      </c>
      <c r="I33" s="195">
        <f>'8'!$E$15</f>
        <v>100</v>
      </c>
      <c r="J33" s="83">
        <f t="shared" si="1"/>
        <v>100</v>
      </c>
      <c r="K33" s="391"/>
      <c r="L33" s="402"/>
      <c r="M33" s="366"/>
      <c r="N33" s="84"/>
      <c r="O33" s="382"/>
    </row>
    <row r="34" spans="1:15" ht="33" customHeight="1">
      <c r="A34" s="364"/>
      <c r="B34" s="359"/>
      <c r="C34" s="385"/>
      <c r="D34" s="388"/>
      <c r="E34" s="80" t="s">
        <v>38</v>
      </c>
      <c r="F34" s="85" t="s">
        <v>215</v>
      </c>
      <c r="G34" s="82" t="s">
        <v>49</v>
      </c>
      <c r="H34" s="196">
        <f>'8'!$H$16</f>
        <v>3.44</v>
      </c>
      <c r="I34" s="196">
        <f>'8'!$I$16</f>
        <v>4</v>
      </c>
      <c r="J34" s="83">
        <f t="shared" si="1"/>
        <v>100</v>
      </c>
      <c r="K34" s="83">
        <f t="shared" ref="K34" si="12">J34</f>
        <v>100</v>
      </c>
      <c r="L34" s="403"/>
      <c r="M34" s="366"/>
      <c r="N34" s="83"/>
      <c r="O34" s="383"/>
    </row>
    <row r="35" spans="1:15" ht="56.25" hidden="1" customHeight="1">
      <c r="A35" s="364"/>
      <c r="B35" s="358" t="s">
        <v>240</v>
      </c>
      <c r="C35" s="384" t="s">
        <v>112</v>
      </c>
      <c r="D35" s="386" t="s">
        <v>39</v>
      </c>
      <c r="E35" s="80" t="s">
        <v>37</v>
      </c>
      <c r="F35" s="81" t="s">
        <v>51</v>
      </c>
      <c r="G35" s="82" t="s">
        <v>50</v>
      </c>
      <c r="H35" s="195" t="e">
        <f>#REF!</f>
        <v>#REF!</v>
      </c>
      <c r="I35" s="195" t="e">
        <f>#REF!</f>
        <v>#REF!</v>
      </c>
      <c r="J35" s="83" t="e">
        <f t="shared" si="1"/>
        <v>#REF!</v>
      </c>
      <c r="K35" s="389" t="e">
        <f t="shared" ref="K35" si="13">(J35+J36+J37)/3</f>
        <v>#REF!</v>
      </c>
      <c r="L35" s="401" t="e">
        <f t="shared" ref="L35" si="14">(K35+K38)/2</f>
        <v>#REF!</v>
      </c>
      <c r="M35" s="366"/>
      <c r="N35" s="84"/>
      <c r="O35" s="381">
        <v>9</v>
      </c>
    </row>
    <row r="36" spans="1:15" ht="56.25" hidden="1" customHeight="1">
      <c r="A36" s="364"/>
      <c r="B36" s="358"/>
      <c r="C36" s="384"/>
      <c r="D36" s="387"/>
      <c r="E36" s="80" t="s">
        <v>37</v>
      </c>
      <c r="F36" s="81" t="s">
        <v>23</v>
      </c>
      <c r="G36" s="82" t="s">
        <v>50</v>
      </c>
      <c r="H36" s="195" t="e">
        <f>#REF!</f>
        <v>#REF!</v>
      </c>
      <c r="I36" s="195" t="e">
        <f>#REF!</f>
        <v>#REF!</v>
      </c>
      <c r="J36" s="83" t="e">
        <f t="shared" si="1"/>
        <v>#REF!</v>
      </c>
      <c r="K36" s="390"/>
      <c r="L36" s="402"/>
      <c r="M36" s="366"/>
      <c r="N36" s="84"/>
      <c r="O36" s="382"/>
    </row>
    <row r="37" spans="1:15" ht="66.75" hidden="1" customHeight="1">
      <c r="A37" s="364"/>
      <c r="B37" s="358"/>
      <c r="C37" s="384"/>
      <c r="D37" s="387"/>
      <c r="E37" s="80" t="s">
        <v>37</v>
      </c>
      <c r="F37" s="81" t="s">
        <v>82</v>
      </c>
      <c r="G37" s="82" t="s">
        <v>50</v>
      </c>
      <c r="H37" s="195" t="e">
        <f>#REF!</f>
        <v>#REF!</v>
      </c>
      <c r="I37" s="195" t="e">
        <f>#REF!</f>
        <v>#REF!</v>
      </c>
      <c r="J37" s="83" t="e">
        <f t="shared" si="1"/>
        <v>#REF!</v>
      </c>
      <c r="K37" s="391"/>
      <c r="L37" s="402"/>
      <c r="M37" s="366"/>
      <c r="N37" s="84"/>
      <c r="O37" s="382"/>
    </row>
    <row r="38" spans="1:15" ht="33" hidden="1" customHeight="1">
      <c r="A38" s="364"/>
      <c r="B38" s="359"/>
      <c r="C38" s="385"/>
      <c r="D38" s="388"/>
      <c r="E38" s="80" t="s">
        <v>38</v>
      </c>
      <c r="F38" s="85" t="s">
        <v>215</v>
      </c>
      <c r="G38" s="82" t="s">
        <v>49</v>
      </c>
      <c r="H38" s="196" t="e">
        <f>#REF!</f>
        <v>#REF!</v>
      </c>
      <c r="I38" s="196" t="e">
        <f>#REF!</f>
        <v>#REF!</v>
      </c>
      <c r="J38" s="83" t="e">
        <f t="shared" si="1"/>
        <v>#REF!</v>
      </c>
      <c r="K38" s="83" t="e">
        <f t="shared" ref="K38" si="15">J38</f>
        <v>#REF!</v>
      </c>
      <c r="L38" s="403"/>
      <c r="M38" s="366"/>
      <c r="N38" s="83"/>
      <c r="O38" s="383"/>
    </row>
    <row r="39" spans="1:15" ht="56.25" customHeight="1">
      <c r="A39" s="364"/>
      <c r="B39" s="358" t="s">
        <v>241</v>
      </c>
      <c r="C39" s="384" t="s">
        <v>113</v>
      </c>
      <c r="D39" s="386" t="s">
        <v>39</v>
      </c>
      <c r="E39" s="80" t="s">
        <v>37</v>
      </c>
      <c r="F39" s="81" t="s">
        <v>51</v>
      </c>
      <c r="G39" s="82" t="s">
        <v>50</v>
      </c>
      <c r="H39" s="195">
        <f>'10'!$D$13</f>
        <v>100</v>
      </c>
      <c r="I39" s="195">
        <f>'10'!$E$13</f>
        <v>100</v>
      </c>
      <c r="J39" s="83">
        <f t="shared" si="1"/>
        <v>100</v>
      </c>
      <c r="K39" s="389">
        <f>(J39+J40+J41)/3</f>
        <v>100</v>
      </c>
      <c r="L39" s="401">
        <f t="shared" ref="L39" si="16">(K39+K42)/2</f>
        <v>100</v>
      </c>
      <c r="M39" s="366"/>
      <c r="N39" s="84"/>
      <c r="O39" s="381">
        <v>10</v>
      </c>
    </row>
    <row r="40" spans="1:15" ht="56.25" customHeight="1">
      <c r="A40" s="364"/>
      <c r="B40" s="358"/>
      <c r="C40" s="384"/>
      <c r="D40" s="387"/>
      <c r="E40" s="80" t="s">
        <v>37</v>
      </c>
      <c r="F40" s="81" t="s">
        <v>23</v>
      </c>
      <c r="G40" s="82" t="s">
        <v>50</v>
      </c>
      <c r="H40" s="195">
        <f>'10'!$D$14</f>
        <v>94</v>
      </c>
      <c r="I40" s="195">
        <f>'10'!$E$14</f>
        <v>100</v>
      </c>
      <c r="J40" s="83">
        <f t="shared" si="1"/>
        <v>100</v>
      </c>
      <c r="K40" s="390"/>
      <c r="L40" s="402"/>
      <c r="M40" s="366"/>
      <c r="N40" s="84"/>
      <c r="O40" s="382"/>
    </row>
    <row r="41" spans="1:15" ht="66.75" customHeight="1">
      <c r="A41" s="364"/>
      <c r="B41" s="358"/>
      <c r="C41" s="384"/>
      <c r="D41" s="387"/>
      <c r="E41" s="80" t="s">
        <v>37</v>
      </c>
      <c r="F41" s="81" t="s">
        <v>82</v>
      </c>
      <c r="G41" s="82" t="s">
        <v>50</v>
      </c>
      <c r="H41" s="195">
        <f>'10'!$D$15</f>
        <v>100</v>
      </c>
      <c r="I41" s="195">
        <f>'10'!$E$15</f>
        <v>100</v>
      </c>
      <c r="J41" s="83">
        <f t="shared" si="1"/>
        <v>100</v>
      </c>
      <c r="K41" s="391"/>
      <c r="L41" s="402"/>
      <c r="M41" s="366"/>
      <c r="N41" s="84"/>
      <c r="O41" s="382"/>
    </row>
    <row r="42" spans="1:15" ht="33" customHeight="1">
      <c r="A42" s="364"/>
      <c r="B42" s="359"/>
      <c r="C42" s="385"/>
      <c r="D42" s="388"/>
      <c r="E42" s="80" t="s">
        <v>38</v>
      </c>
      <c r="F42" s="85" t="s">
        <v>215</v>
      </c>
      <c r="G42" s="82" t="s">
        <v>49</v>
      </c>
      <c r="H42" s="196">
        <f>'10'!$H$16</f>
        <v>1.56</v>
      </c>
      <c r="I42" s="196">
        <f>'10'!$I$16</f>
        <v>1.78</v>
      </c>
      <c r="J42" s="83">
        <f t="shared" si="1"/>
        <v>100</v>
      </c>
      <c r="K42" s="83">
        <f t="shared" ref="K42" si="17">J42</f>
        <v>100</v>
      </c>
      <c r="L42" s="403"/>
      <c r="M42" s="366"/>
      <c r="N42" s="83"/>
      <c r="O42" s="383"/>
    </row>
    <row r="43" spans="1:15" ht="56.25" customHeight="1">
      <c r="A43" s="364"/>
      <c r="B43" s="360" t="s">
        <v>242</v>
      </c>
      <c r="C43" s="392" t="s">
        <v>114</v>
      </c>
      <c r="D43" s="386" t="s">
        <v>39</v>
      </c>
      <c r="E43" s="80" t="s">
        <v>37</v>
      </c>
      <c r="F43" s="81" t="s">
        <v>51</v>
      </c>
      <c r="G43" s="82" t="s">
        <v>50</v>
      </c>
      <c r="H43" s="195">
        <f>'11'!$D$13</f>
        <v>100</v>
      </c>
      <c r="I43" s="195">
        <f>'11'!$E$13</f>
        <v>100</v>
      </c>
      <c r="J43" s="83">
        <f t="shared" si="1"/>
        <v>100</v>
      </c>
      <c r="K43" s="389">
        <f>(J43+J44+J45)/3</f>
        <v>97.517730496453893</v>
      </c>
      <c r="L43" s="401">
        <f t="shared" ref="L43" si="18">(K43+K46)/2</f>
        <v>98.758865248226954</v>
      </c>
      <c r="M43" s="366"/>
      <c r="N43" s="84"/>
      <c r="O43" s="381">
        <v>11</v>
      </c>
    </row>
    <row r="44" spans="1:15" ht="56.25" customHeight="1">
      <c r="A44" s="364"/>
      <c r="B44" s="361"/>
      <c r="C44" s="393"/>
      <c r="D44" s="387"/>
      <c r="E44" s="80" t="s">
        <v>37</v>
      </c>
      <c r="F44" s="81" t="s">
        <v>23</v>
      </c>
      <c r="G44" s="82" t="s">
        <v>50</v>
      </c>
      <c r="H44" s="195">
        <f>'11'!$D$14</f>
        <v>94</v>
      </c>
      <c r="I44" s="195">
        <f>'11'!$E$14</f>
        <v>87</v>
      </c>
      <c r="J44" s="83">
        <f t="shared" si="1"/>
        <v>92.553191489361694</v>
      </c>
      <c r="K44" s="390"/>
      <c r="L44" s="402"/>
      <c r="M44" s="366"/>
      <c r="N44" s="84"/>
      <c r="O44" s="382"/>
    </row>
    <row r="45" spans="1:15" ht="66.75" customHeight="1">
      <c r="A45" s="364"/>
      <c r="B45" s="361"/>
      <c r="C45" s="393"/>
      <c r="D45" s="387"/>
      <c r="E45" s="80" t="s">
        <v>37</v>
      </c>
      <c r="F45" s="81" t="s">
        <v>82</v>
      </c>
      <c r="G45" s="82" t="s">
        <v>50</v>
      </c>
      <c r="H45" s="195">
        <f>'11'!$D$15</f>
        <v>100</v>
      </c>
      <c r="I45" s="195">
        <f>'11'!$E$15</f>
        <v>100</v>
      </c>
      <c r="J45" s="83">
        <f t="shared" si="1"/>
        <v>100</v>
      </c>
      <c r="K45" s="391"/>
      <c r="L45" s="402"/>
      <c r="M45" s="366"/>
      <c r="N45" s="84"/>
      <c r="O45" s="382"/>
    </row>
    <row r="46" spans="1:15" ht="33" customHeight="1">
      <c r="A46" s="364"/>
      <c r="B46" s="362"/>
      <c r="C46" s="394"/>
      <c r="D46" s="388"/>
      <c r="E46" s="80" t="s">
        <v>38</v>
      </c>
      <c r="F46" s="85" t="s">
        <v>215</v>
      </c>
      <c r="G46" s="82" t="s">
        <v>49</v>
      </c>
      <c r="H46" s="196">
        <f>'11'!$H$16</f>
        <v>272.89</v>
      </c>
      <c r="I46" s="196">
        <f>'11'!$I$16</f>
        <v>280.11</v>
      </c>
      <c r="J46" s="83">
        <f t="shared" si="1"/>
        <v>100</v>
      </c>
      <c r="K46" s="83">
        <f t="shared" ref="K46" si="19">J46</f>
        <v>100</v>
      </c>
      <c r="L46" s="403"/>
      <c r="M46" s="366"/>
      <c r="N46" s="83"/>
      <c r="O46" s="383"/>
    </row>
    <row r="47" spans="1:15" ht="56.25" customHeight="1">
      <c r="A47" s="364"/>
      <c r="B47" s="360" t="s">
        <v>243</v>
      </c>
      <c r="C47" s="392" t="s">
        <v>115</v>
      </c>
      <c r="D47" s="386" t="s">
        <v>39</v>
      </c>
      <c r="E47" s="80" t="s">
        <v>37</v>
      </c>
      <c r="F47" s="81" t="s">
        <v>51</v>
      </c>
      <c r="G47" s="82" t="s">
        <v>50</v>
      </c>
      <c r="H47" s="195">
        <f>'12'!$D$13</f>
        <v>100</v>
      </c>
      <c r="I47" s="195">
        <f>'12'!$E$13</f>
        <v>100</v>
      </c>
      <c r="J47" s="83">
        <f t="shared" si="1"/>
        <v>100</v>
      </c>
      <c r="K47" s="389">
        <f>(J47+J48+J49)/2</f>
        <v>100</v>
      </c>
      <c r="L47" s="401">
        <f t="shared" ref="L47" si="20">(K47+K50)/2</f>
        <v>100</v>
      </c>
      <c r="M47" s="366"/>
      <c r="N47" s="84"/>
      <c r="O47" s="381">
        <v>12</v>
      </c>
    </row>
    <row r="48" spans="1:15" ht="56.25" customHeight="1">
      <c r="A48" s="364"/>
      <c r="B48" s="361"/>
      <c r="C48" s="393"/>
      <c r="D48" s="387"/>
      <c r="E48" s="80" t="s">
        <v>37</v>
      </c>
      <c r="F48" s="81" t="s">
        <v>23</v>
      </c>
      <c r="G48" s="82" t="s">
        <v>50</v>
      </c>
      <c r="H48" s="195">
        <f>'12'!$D$14</f>
        <v>94</v>
      </c>
      <c r="I48" s="195">
        <f>'12'!$E$14</f>
        <v>100</v>
      </c>
      <c r="J48" s="83">
        <f t="shared" si="1"/>
        <v>100</v>
      </c>
      <c r="K48" s="390"/>
      <c r="L48" s="402"/>
      <c r="M48" s="366"/>
      <c r="N48" s="84"/>
      <c r="O48" s="382"/>
    </row>
    <row r="49" spans="1:15" ht="66.75" customHeight="1">
      <c r="A49" s="364"/>
      <c r="B49" s="361"/>
      <c r="C49" s="393"/>
      <c r="D49" s="387"/>
      <c r="E49" s="80" t="s">
        <v>37</v>
      </c>
      <c r="F49" s="81" t="s">
        <v>82</v>
      </c>
      <c r="G49" s="82" t="s">
        <v>50</v>
      </c>
      <c r="H49" s="195">
        <f>'12'!$D$15</f>
        <v>100</v>
      </c>
      <c r="I49" s="195">
        <f>'12'!$E$15</f>
        <v>100</v>
      </c>
      <c r="J49" s="83">
        <v>0</v>
      </c>
      <c r="K49" s="391"/>
      <c r="L49" s="402"/>
      <c r="M49" s="366"/>
      <c r="N49" s="84"/>
      <c r="O49" s="382"/>
    </row>
    <row r="50" spans="1:15" ht="33" customHeight="1">
      <c r="A50" s="364"/>
      <c r="B50" s="362"/>
      <c r="C50" s="394"/>
      <c r="D50" s="388"/>
      <c r="E50" s="80" t="s">
        <v>38</v>
      </c>
      <c r="F50" s="85" t="s">
        <v>215</v>
      </c>
      <c r="G50" s="82" t="s">
        <v>49</v>
      </c>
      <c r="H50" s="196">
        <f>'12'!$H$16</f>
        <v>1</v>
      </c>
      <c r="I50" s="196">
        <f>'12'!$I$16</f>
        <v>1.44</v>
      </c>
      <c r="J50" s="83">
        <f t="shared" si="1"/>
        <v>100</v>
      </c>
      <c r="K50" s="83">
        <f t="shared" ref="K50" si="21">J50</f>
        <v>100</v>
      </c>
      <c r="L50" s="403"/>
      <c r="M50" s="366"/>
      <c r="N50" s="83"/>
      <c r="O50" s="383"/>
    </row>
    <row r="51" spans="1:15" ht="47.25" hidden="1">
      <c r="A51" s="364"/>
      <c r="B51" s="337" t="s">
        <v>244</v>
      </c>
      <c r="C51" s="339" t="s">
        <v>120</v>
      </c>
      <c r="D51" s="341" t="s">
        <v>39</v>
      </c>
      <c r="E51" s="86" t="s">
        <v>37</v>
      </c>
      <c r="F51" s="87" t="s">
        <v>51</v>
      </c>
      <c r="G51" s="88" t="s">
        <v>50</v>
      </c>
      <c r="H51" s="197" t="e">
        <f>#REF!</f>
        <v>#REF!</v>
      </c>
      <c r="I51" s="197" t="e">
        <f>#REF!</f>
        <v>#REF!</v>
      </c>
      <c r="J51" s="89" t="e">
        <f t="shared" si="1"/>
        <v>#REF!</v>
      </c>
      <c r="K51" s="344" t="e">
        <f t="shared" ref="K51" si="22">(J51+J52+J53)/3</f>
        <v>#REF!</v>
      </c>
      <c r="L51" s="347" t="e">
        <f t="shared" ref="L51" si="23">(K51+K54)/2</f>
        <v>#REF!</v>
      </c>
      <c r="M51" s="366"/>
      <c r="N51" s="90"/>
      <c r="O51" s="322">
        <v>13</v>
      </c>
    </row>
    <row r="52" spans="1:15" ht="47.25" hidden="1">
      <c r="A52" s="364"/>
      <c r="B52" s="337"/>
      <c r="C52" s="339"/>
      <c r="D52" s="342"/>
      <c r="E52" s="86" t="s">
        <v>37</v>
      </c>
      <c r="F52" s="87" t="s">
        <v>23</v>
      </c>
      <c r="G52" s="88" t="s">
        <v>50</v>
      </c>
      <c r="H52" s="197" t="e">
        <f>#REF!</f>
        <v>#REF!</v>
      </c>
      <c r="I52" s="197" t="e">
        <f>#REF!</f>
        <v>#REF!</v>
      </c>
      <c r="J52" s="89" t="e">
        <f t="shared" si="1"/>
        <v>#REF!</v>
      </c>
      <c r="K52" s="345"/>
      <c r="L52" s="348"/>
      <c r="M52" s="366"/>
      <c r="N52" s="90"/>
      <c r="O52" s="323"/>
    </row>
    <row r="53" spans="1:15" ht="47.25" hidden="1">
      <c r="A53" s="364"/>
      <c r="B53" s="337"/>
      <c r="C53" s="339"/>
      <c r="D53" s="342"/>
      <c r="E53" s="86" t="s">
        <v>37</v>
      </c>
      <c r="F53" s="87" t="s">
        <v>83</v>
      </c>
      <c r="G53" s="88" t="s">
        <v>50</v>
      </c>
      <c r="H53" s="197" t="e">
        <f>#REF!</f>
        <v>#REF!</v>
      </c>
      <c r="I53" s="197" t="e">
        <f>#REF!</f>
        <v>#REF!</v>
      </c>
      <c r="J53" s="89" t="e">
        <f t="shared" si="1"/>
        <v>#REF!</v>
      </c>
      <c r="K53" s="346"/>
      <c r="L53" s="348"/>
      <c r="M53" s="366"/>
      <c r="N53" s="90"/>
      <c r="O53" s="323"/>
    </row>
    <row r="54" spans="1:15" ht="31.5" hidden="1">
      <c r="A54" s="364"/>
      <c r="B54" s="338"/>
      <c r="C54" s="340"/>
      <c r="D54" s="343"/>
      <c r="E54" s="86" t="s">
        <v>38</v>
      </c>
      <c r="F54" s="91" t="s">
        <v>215</v>
      </c>
      <c r="G54" s="88" t="s">
        <v>49</v>
      </c>
      <c r="H54" s="198" t="e">
        <f>#REF!</f>
        <v>#REF!</v>
      </c>
      <c r="I54" s="198" t="e">
        <f>#REF!</f>
        <v>#REF!</v>
      </c>
      <c r="J54" s="89" t="e">
        <f t="shared" si="1"/>
        <v>#REF!</v>
      </c>
      <c r="K54" s="89" t="e">
        <f t="shared" ref="K54" si="24">J54</f>
        <v>#REF!</v>
      </c>
      <c r="L54" s="349"/>
      <c r="M54" s="366"/>
      <c r="N54" s="89"/>
      <c r="O54" s="324"/>
    </row>
    <row r="55" spans="1:15" ht="47.25" hidden="1">
      <c r="A55" s="364"/>
      <c r="B55" s="337" t="s">
        <v>245</v>
      </c>
      <c r="C55" s="339" t="s">
        <v>118</v>
      </c>
      <c r="D55" s="341" t="s">
        <v>39</v>
      </c>
      <c r="E55" s="86" t="s">
        <v>37</v>
      </c>
      <c r="F55" s="87" t="s">
        <v>51</v>
      </c>
      <c r="G55" s="88" t="s">
        <v>50</v>
      </c>
      <c r="H55" s="197" t="e">
        <f>#REF!</f>
        <v>#REF!</v>
      </c>
      <c r="I55" s="197" t="e">
        <f>#REF!</f>
        <v>#REF!</v>
      </c>
      <c r="J55" s="89" t="e">
        <f t="shared" si="1"/>
        <v>#REF!</v>
      </c>
      <c r="K55" s="344" t="e">
        <f t="shared" ref="K55" si="25">(J55+J56+J57)/3</f>
        <v>#REF!</v>
      </c>
      <c r="L55" s="347" t="e">
        <f t="shared" ref="L55" si="26">(K55+K58)/2</f>
        <v>#REF!</v>
      </c>
      <c r="M55" s="366"/>
      <c r="N55" s="90"/>
      <c r="O55" s="322">
        <v>14</v>
      </c>
    </row>
    <row r="56" spans="1:15" ht="47.25" hidden="1">
      <c r="A56" s="364"/>
      <c r="B56" s="337"/>
      <c r="C56" s="339"/>
      <c r="D56" s="342"/>
      <c r="E56" s="86" t="s">
        <v>37</v>
      </c>
      <c r="F56" s="87" t="s">
        <v>23</v>
      </c>
      <c r="G56" s="88" t="s">
        <v>50</v>
      </c>
      <c r="H56" s="197" t="e">
        <f>#REF!</f>
        <v>#REF!</v>
      </c>
      <c r="I56" s="197" t="e">
        <f>#REF!</f>
        <v>#REF!</v>
      </c>
      <c r="J56" s="89" t="e">
        <f t="shared" si="1"/>
        <v>#REF!</v>
      </c>
      <c r="K56" s="345"/>
      <c r="L56" s="348"/>
      <c r="M56" s="366"/>
      <c r="N56" s="90"/>
      <c r="O56" s="323"/>
    </row>
    <row r="57" spans="1:15" ht="47.25" hidden="1">
      <c r="A57" s="364"/>
      <c r="B57" s="337"/>
      <c r="C57" s="339"/>
      <c r="D57" s="342"/>
      <c r="E57" s="86" t="s">
        <v>37</v>
      </c>
      <c r="F57" s="87" t="s">
        <v>83</v>
      </c>
      <c r="G57" s="88" t="s">
        <v>50</v>
      </c>
      <c r="H57" s="197" t="e">
        <f>#REF!</f>
        <v>#REF!</v>
      </c>
      <c r="I57" s="197" t="e">
        <f>#REF!</f>
        <v>#REF!</v>
      </c>
      <c r="J57" s="89" t="e">
        <f t="shared" si="1"/>
        <v>#REF!</v>
      </c>
      <c r="K57" s="346"/>
      <c r="L57" s="348"/>
      <c r="M57" s="366"/>
      <c r="N57" s="90"/>
      <c r="O57" s="323"/>
    </row>
    <row r="58" spans="1:15" ht="31.5" hidden="1">
      <c r="A58" s="364"/>
      <c r="B58" s="338"/>
      <c r="C58" s="340"/>
      <c r="D58" s="343"/>
      <c r="E58" s="86" t="s">
        <v>38</v>
      </c>
      <c r="F58" s="91" t="s">
        <v>215</v>
      </c>
      <c r="G58" s="88" t="s">
        <v>49</v>
      </c>
      <c r="H58" s="198" t="e">
        <f>#REF!</f>
        <v>#REF!</v>
      </c>
      <c r="I58" s="198" t="e">
        <f>#REF!</f>
        <v>#REF!</v>
      </c>
      <c r="J58" s="89" t="e">
        <f t="shared" si="1"/>
        <v>#REF!</v>
      </c>
      <c r="K58" s="89" t="e">
        <f t="shared" ref="K58" si="27">J58</f>
        <v>#REF!</v>
      </c>
      <c r="L58" s="349"/>
      <c r="M58" s="366"/>
      <c r="N58" s="89"/>
      <c r="O58" s="324"/>
    </row>
    <row r="59" spans="1:15" ht="47.25">
      <c r="A59" s="364"/>
      <c r="B59" s="337" t="s">
        <v>246</v>
      </c>
      <c r="C59" s="339" t="s">
        <v>119</v>
      </c>
      <c r="D59" s="341" t="s">
        <v>39</v>
      </c>
      <c r="E59" s="86" t="s">
        <v>37</v>
      </c>
      <c r="F59" s="87" t="s">
        <v>51</v>
      </c>
      <c r="G59" s="88" t="s">
        <v>50</v>
      </c>
      <c r="H59" s="197">
        <f>'15'!$D$13</f>
        <v>100</v>
      </c>
      <c r="I59" s="197">
        <f>'15'!$E$13</f>
        <v>100</v>
      </c>
      <c r="J59" s="89">
        <f t="shared" si="1"/>
        <v>100</v>
      </c>
      <c r="K59" s="344">
        <f>(J59+J60+J61)/2</f>
        <v>100</v>
      </c>
      <c r="L59" s="347">
        <f t="shared" ref="L59" si="28">(K59+K62)/2</f>
        <v>100</v>
      </c>
      <c r="M59" s="366"/>
      <c r="N59" s="90"/>
      <c r="O59" s="322">
        <v>15</v>
      </c>
    </row>
    <row r="60" spans="1:15" ht="47.25">
      <c r="A60" s="364"/>
      <c r="B60" s="337"/>
      <c r="C60" s="339"/>
      <c r="D60" s="342"/>
      <c r="E60" s="86" t="s">
        <v>37</v>
      </c>
      <c r="F60" s="87" t="s">
        <v>23</v>
      </c>
      <c r="G60" s="88" t="s">
        <v>50</v>
      </c>
      <c r="H60" s="197">
        <f>'15'!$D$14</f>
        <v>98</v>
      </c>
      <c r="I60" s="197">
        <f>'15'!$E$14</f>
        <v>100</v>
      </c>
      <c r="J60" s="89">
        <f t="shared" si="1"/>
        <v>100</v>
      </c>
      <c r="K60" s="345"/>
      <c r="L60" s="348"/>
      <c r="M60" s="366"/>
      <c r="N60" s="90"/>
      <c r="O60" s="323"/>
    </row>
    <row r="61" spans="1:15" ht="47.25">
      <c r="A61" s="364"/>
      <c r="B61" s="337"/>
      <c r="C61" s="339"/>
      <c r="D61" s="342"/>
      <c r="E61" s="86" t="s">
        <v>37</v>
      </c>
      <c r="F61" s="87" t="s">
        <v>83</v>
      </c>
      <c r="G61" s="88" t="s">
        <v>50</v>
      </c>
      <c r="H61" s="197">
        <f>'15'!$D$15</f>
        <v>100</v>
      </c>
      <c r="I61" s="197">
        <f>'15'!$E$15</f>
        <v>0</v>
      </c>
      <c r="J61" s="89">
        <f t="shared" si="1"/>
        <v>0</v>
      </c>
      <c r="K61" s="346"/>
      <c r="L61" s="348"/>
      <c r="M61" s="366"/>
      <c r="N61" s="90"/>
      <c r="O61" s="323"/>
    </row>
    <row r="62" spans="1:15" ht="31.5">
      <c r="A62" s="364"/>
      <c r="B62" s="338"/>
      <c r="C62" s="340"/>
      <c r="D62" s="343"/>
      <c r="E62" s="86" t="s">
        <v>38</v>
      </c>
      <c r="F62" s="91" t="s">
        <v>215</v>
      </c>
      <c r="G62" s="88" t="s">
        <v>49</v>
      </c>
      <c r="H62" s="198">
        <f>'15'!$H$16</f>
        <v>1</v>
      </c>
      <c r="I62" s="198">
        <f>'15'!$I$16</f>
        <v>1</v>
      </c>
      <c r="J62" s="89">
        <f t="shared" si="1"/>
        <v>100</v>
      </c>
      <c r="K62" s="89">
        <f t="shared" ref="K62" si="29">J62</f>
        <v>100</v>
      </c>
      <c r="L62" s="349"/>
      <c r="M62" s="366"/>
      <c r="N62" s="89"/>
      <c r="O62" s="324"/>
    </row>
    <row r="63" spans="1:15" ht="47.25">
      <c r="A63" s="364"/>
      <c r="B63" s="337" t="s">
        <v>247</v>
      </c>
      <c r="C63" s="339" t="s">
        <v>121</v>
      </c>
      <c r="D63" s="341" t="s">
        <v>39</v>
      </c>
      <c r="E63" s="86" t="s">
        <v>37</v>
      </c>
      <c r="F63" s="87" t="s">
        <v>51</v>
      </c>
      <c r="G63" s="88" t="s">
        <v>50</v>
      </c>
      <c r="H63" s="197">
        <f>'16'!$D$13</f>
        <v>100</v>
      </c>
      <c r="I63" s="197">
        <f>'16'!$E$13</f>
        <v>100</v>
      </c>
      <c r="J63" s="89">
        <f t="shared" si="1"/>
        <v>100</v>
      </c>
      <c r="K63" s="344">
        <f>(J63+J64+J65)/3</f>
        <v>100</v>
      </c>
      <c r="L63" s="347">
        <f t="shared" ref="L63" si="30">(K63+K66)/2</f>
        <v>100</v>
      </c>
      <c r="M63" s="366"/>
      <c r="N63" s="90"/>
      <c r="O63" s="322">
        <v>16</v>
      </c>
    </row>
    <row r="64" spans="1:15" ht="47.25">
      <c r="A64" s="364"/>
      <c r="B64" s="337"/>
      <c r="C64" s="339"/>
      <c r="D64" s="342"/>
      <c r="E64" s="86" t="s">
        <v>37</v>
      </c>
      <c r="F64" s="87" t="s">
        <v>23</v>
      </c>
      <c r="G64" s="88" t="s">
        <v>50</v>
      </c>
      <c r="H64" s="197">
        <f>'16'!$D$14</f>
        <v>98</v>
      </c>
      <c r="I64" s="197">
        <f>'16'!$E$14</f>
        <v>100</v>
      </c>
      <c r="J64" s="89">
        <f t="shared" si="1"/>
        <v>100</v>
      </c>
      <c r="K64" s="345"/>
      <c r="L64" s="348"/>
      <c r="M64" s="366"/>
      <c r="N64" s="90"/>
      <c r="O64" s="323"/>
    </row>
    <row r="65" spans="1:15" ht="47.25">
      <c r="A65" s="364"/>
      <c r="B65" s="337"/>
      <c r="C65" s="339"/>
      <c r="D65" s="342"/>
      <c r="E65" s="86" t="s">
        <v>37</v>
      </c>
      <c r="F65" s="87" t="s">
        <v>83</v>
      </c>
      <c r="G65" s="88" t="s">
        <v>50</v>
      </c>
      <c r="H65" s="197">
        <f>'16'!$D$15</f>
        <v>100</v>
      </c>
      <c r="I65" s="197">
        <f>'16'!$E$15</f>
        <v>100</v>
      </c>
      <c r="J65" s="89">
        <f t="shared" si="1"/>
        <v>100</v>
      </c>
      <c r="K65" s="346"/>
      <c r="L65" s="348"/>
      <c r="M65" s="366"/>
      <c r="N65" s="90"/>
      <c r="O65" s="323"/>
    </row>
    <row r="66" spans="1:15" ht="31.5">
      <c r="A66" s="364"/>
      <c r="B66" s="338"/>
      <c r="C66" s="340"/>
      <c r="D66" s="343"/>
      <c r="E66" s="86" t="s">
        <v>38</v>
      </c>
      <c r="F66" s="91" t="s">
        <v>215</v>
      </c>
      <c r="G66" s="88" t="s">
        <v>49</v>
      </c>
      <c r="H66" s="198">
        <f>'16'!$H$16</f>
        <v>47.22</v>
      </c>
      <c r="I66" s="198">
        <f>'16'!$I$16</f>
        <v>47.67</v>
      </c>
      <c r="J66" s="89">
        <f t="shared" si="1"/>
        <v>100</v>
      </c>
      <c r="K66" s="89">
        <f t="shared" ref="K66" si="31">J66</f>
        <v>100</v>
      </c>
      <c r="L66" s="349"/>
      <c r="M66" s="366"/>
      <c r="N66" s="89"/>
      <c r="O66" s="324"/>
    </row>
    <row r="67" spans="1:15" ht="47.25" hidden="1">
      <c r="A67" s="364"/>
      <c r="B67" s="337" t="s">
        <v>248</v>
      </c>
      <c r="C67" s="339" t="s">
        <v>122</v>
      </c>
      <c r="D67" s="341" t="s">
        <v>39</v>
      </c>
      <c r="E67" s="86" t="s">
        <v>37</v>
      </c>
      <c r="F67" s="87" t="s">
        <v>51</v>
      </c>
      <c r="G67" s="88" t="s">
        <v>50</v>
      </c>
      <c r="H67" s="197" t="e">
        <f>#REF!</f>
        <v>#REF!</v>
      </c>
      <c r="I67" s="197" t="e">
        <f>#REF!</f>
        <v>#REF!</v>
      </c>
      <c r="J67" s="89" t="e">
        <f t="shared" si="1"/>
        <v>#REF!</v>
      </c>
      <c r="K67" s="344" t="e">
        <f t="shared" ref="K67" si="32">(J67+J68+J69)/3</f>
        <v>#REF!</v>
      </c>
      <c r="L67" s="347" t="e">
        <f t="shared" ref="L67" si="33">(K67+K70)/2</f>
        <v>#REF!</v>
      </c>
      <c r="M67" s="366"/>
      <c r="N67" s="90"/>
      <c r="O67" s="322">
        <v>17</v>
      </c>
    </row>
    <row r="68" spans="1:15" ht="47.25" hidden="1">
      <c r="A68" s="364"/>
      <c r="B68" s="337"/>
      <c r="C68" s="339"/>
      <c r="D68" s="342"/>
      <c r="E68" s="86" t="s">
        <v>37</v>
      </c>
      <c r="F68" s="87" t="s">
        <v>23</v>
      </c>
      <c r="G68" s="88" t="s">
        <v>50</v>
      </c>
      <c r="H68" s="197" t="e">
        <f>#REF!</f>
        <v>#REF!</v>
      </c>
      <c r="I68" s="197" t="e">
        <f>#REF!</f>
        <v>#REF!</v>
      </c>
      <c r="J68" s="89" t="e">
        <f t="shared" si="1"/>
        <v>#REF!</v>
      </c>
      <c r="K68" s="345"/>
      <c r="L68" s="348"/>
      <c r="M68" s="366"/>
      <c r="N68" s="90"/>
      <c r="O68" s="323"/>
    </row>
    <row r="69" spans="1:15" ht="47.25" hidden="1">
      <c r="A69" s="364"/>
      <c r="B69" s="337"/>
      <c r="C69" s="339"/>
      <c r="D69" s="342"/>
      <c r="E69" s="86" t="s">
        <v>37</v>
      </c>
      <c r="F69" s="87" t="s">
        <v>83</v>
      </c>
      <c r="G69" s="88" t="s">
        <v>50</v>
      </c>
      <c r="H69" s="197" t="e">
        <f>#REF!</f>
        <v>#REF!</v>
      </c>
      <c r="I69" s="197" t="e">
        <f>#REF!</f>
        <v>#REF!</v>
      </c>
      <c r="J69" s="89" t="e">
        <f t="shared" si="1"/>
        <v>#REF!</v>
      </c>
      <c r="K69" s="346"/>
      <c r="L69" s="348"/>
      <c r="M69" s="366"/>
      <c r="N69" s="90"/>
      <c r="O69" s="323"/>
    </row>
    <row r="70" spans="1:15" ht="31.5" hidden="1">
      <c r="A70" s="364"/>
      <c r="B70" s="338"/>
      <c r="C70" s="340"/>
      <c r="D70" s="343"/>
      <c r="E70" s="86" t="s">
        <v>38</v>
      </c>
      <c r="F70" s="91" t="s">
        <v>215</v>
      </c>
      <c r="G70" s="88" t="s">
        <v>49</v>
      </c>
      <c r="H70" s="198" t="e">
        <f>#REF!</f>
        <v>#REF!</v>
      </c>
      <c r="I70" s="198" t="e">
        <f>#REF!</f>
        <v>#REF!</v>
      </c>
      <c r="J70" s="89" t="e">
        <f t="shared" si="1"/>
        <v>#REF!</v>
      </c>
      <c r="K70" s="89" t="e">
        <f t="shared" ref="K70" si="34">J70</f>
        <v>#REF!</v>
      </c>
      <c r="L70" s="349"/>
      <c r="M70" s="366"/>
      <c r="N70" s="89"/>
      <c r="O70" s="324"/>
    </row>
    <row r="71" spans="1:15" ht="47.25">
      <c r="A71" s="364"/>
      <c r="B71" s="320" t="s">
        <v>249</v>
      </c>
      <c r="C71" s="367" t="s">
        <v>123</v>
      </c>
      <c r="D71" s="369" t="s">
        <v>39</v>
      </c>
      <c r="E71" s="217" t="s">
        <v>37</v>
      </c>
      <c r="F71" s="218" t="s">
        <v>84</v>
      </c>
      <c r="G71" s="217" t="s">
        <v>50</v>
      </c>
      <c r="H71" s="221">
        <f>'18'!$D$13</f>
        <v>4.4400000000000004</v>
      </c>
      <c r="I71" s="221">
        <f>'18'!$E$13</f>
        <v>4.2</v>
      </c>
      <c r="J71" s="219">
        <f t="shared" ref="J71:J98" si="35">IF(I71/H71*100&gt;100,100,I71/H71*100)</f>
        <v>94.594594594594597</v>
      </c>
      <c r="K71" s="372">
        <f>(J71+J72+J73)/2</f>
        <v>97.297297297297291</v>
      </c>
      <c r="L71" s="375">
        <f t="shared" ref="L71" si="36">(K71+K74)/2</f>
        <v>98.648648648648646</v>
      </c>
      <c r="M71" s="366"/>
      <c r="N71" s="223"/>
      <c r="O71" s="378">
        <v>18</v>
      </c>
    </row>
    <row r="72" spans="1:15" ht="63">
      <c r="A72" s="364"/>
      <c r="B72" s="320"/>
      <c r="C72" s="367"/>
      <c r="D72" s="370"/>
      <c r="E72" s="217" t="s">
        <v>37</v>
      </c>
      <c r="F72" s="218" t="s">
        <v>85</v>
      </c>
      <c r="G72" s="217" t="s">
        <v>50</v>
      </c>
      <c r="H72" s="221">
        <f>'18'!$D$14</f>
        <v>0</v>
      </c>
      <c r="I72" s="221">
        <f>'18'!$E$14</f>
        <v>0</v>
      </c>
      <c r="J72" s="219">
        <v>0</v>
      </c>
      <c r="K72" s="373"/>
      <c r="L72" s="376"/>
      <c r="M72" s="366"/>
      <c r="N72" s="223"/>
      <c r="O72" s="379"/>
    </row>
    <row r="73" spans="1:15" ht="47.25">
      <c r="A73" s="364"/>
      <c r="B73" s="320"/>
      <c r="C73" s="367"/>
      <c r="D73" s="370"/>
      <c r="E73" s="217" t="s">
        <v>37</v>
      </c>
      <c r="F73" s="218" t="s">
        <v>23</v>
      </c>
      <c r="G73" s="217" t="s">
        <v>50</v>
      </c>
      <c r="H73" s="221">
        <f>'18'!$D$15</f>
        <v>100</v>
      </c>
      <c r="I73" s="221">
        <f>'18'!$E$15</f>
        <v>100</v>
      </c>
      <c r="J73" s="219">
        <f t="shared" si="35"/>
        <v>100</v>
      </c>
      <c r="K73" s="374"/>
      <c r="L73" s="376"/>
      <c r="M73" s="366"/>
      <c r="N73" s="223"/>
      <c r="O73" s="379"/>
    </row>
    <row r="74" spans="1:15" ht="31.5">
      <c r="A74" s="364"/>
      <c r="B74" s="321"/>
      <c r="C74" s="368"/>
      <c r="D74" s="371"/>
      <c r="E74" s="217" t="s">
        <v>38</v>
      </c>
      <c r="F74" s="220" t="s">
        <v>140</v>
      </c>
      <c r="G74" s="217" t="s">
        <v>214</v>
      </c>
      <c r="H74" s="222">
        <f>'18'!$H$16</f>
        <v>3186.2999999999993</v>
      </c>
      <c r="I74" s="222">
        <f>'18'!$I$16</f>
        <v>3186.2999999999993</v>
      </c>
      <c r="J74" s="219">
        <f t="shared" si="35"/>
        <v>100</v>
      </c>
      <c r="K74" s="219">
        <f t="shared" ref="K74" si="37">J74</f>
        <v>100</v>
      </c>
      <c r="L74" s="377"/>
      <c r="M74" s="366"/>
      <c r="N74" s="219"/>
      <c r="O74" s="380"/>
    </row>
    <row r="75" spans="1:15" ht="47.25" hidden="1" customHeight="1">
      <c r="A75" s="364"/>
      <c r="B75" s="320" t="s">
        <v>250</v>
      </c>
      <c r="C75" s="367" t="s">
        <v>124</v>
      </c>
      <c r="D75" s="369" t="s">
        <v>39</v>
      </c>
      <c r="E75" s="217" t="s">
        <v>37</v>
      </c>
      <c r="F75" s="218" t="s">
        <v>84</v>
      </c>
      <c r="G75" s="217" t="s">
        <v>50</v>
      </c>
      <c r="H75" s="221" t="e">
        <f>#REF!</f>
        <v>#REF!</v>
      </c>
      <c r="I75" s="221" t="e">
        <f>#REF!</f>
        <v>#REF!</v>
      </c>
      <c r="J75" s="219" t="e">
        <f t="shared" si="35"/>
        <v>#REF!</v>
      </c>
      <c r="K75" s="372" t="e">
        <f t="shared" ref="K75" si="38">(J75+J76+J77)/3</f>
        <v>#REF!</v>
      </c>
      <c r="L75" s="375" t="e">
        <f t="shared" ref="L75" si="39">(K75+K78)/2</f>
        <v>#REF!</v>
      </c>
      <c r="M75" s="366"/>
      <c r="N75" s="395"/>
      <c r="O75" s="378">
        <v>19</v>
      </c>
    </row>
    <row r="76" spans="1:15" ht="63" hidden="1">
      <c r="A76" s="364"/>
      <c r="B76" s="320"/>
      <c r="C76" s="367"/>
      <c r="D76" s="370"/>
      <c r="E76" s="217" t="s">
        <v>37</v>
      </c>
      <c r="F76" s="218" t="s">
        <v>85</v>
      </c>
      <c r="G76" s="217" t="s">
        <v>50</v>
      </c>
      <c r="H76" s="221" t="e">
        <f>#REF!</f>
        <v>#REF!</v>
      </c>
      <c r="I76" s="221" t="e">
        <f>#REF!</f>
        <v>#REF!</v>
      </c>
      <c r="J76" s="219" t="e">
        <f t="shared" si="35"/>
        <v>#REF!</v>
      </c>
      <c r="K76" s="373"/>
      <c r="L76" s="376"/>
      <c r="M76" s="366"/>
      <c r="N76" s="396"/>
      <c r="O76" s="379"/>
    </row>
    <row r="77" spans="1:15" ht="47.25" hidden="1">
      <c r="A77" s="364"/>
      <c r="B77" s="320"/>
      <c r="C77" s="367"/>
      <c r="D77" s="370"/>
      <c r="E77" s="217" t="s">
        <v>37</v>
      </c>
      <c r="F77" s="218" t="s">
        <v>23</v>
      </c>
      <c r="G77" s="217" t="s">
        <v>50</v>
      </c>
      <c r="H77" s="221" t="e">
        <f>#REF!</f>
        <v>#REF!</v>
      </c>
      <c r="I77" s="221" t="e">
        <f>#REF!</f>
        <v>#REF!</v>
      </c>
      <c r="J77" s="219" t="e">
        <f t="shared" si="35"/>
        <v>#REF!</v>
      </c>
      <c r="K77" s="374"/>
      <c r="L77" s="376"/>
      <c r="M77" s="366"/>
      <c r="N77" s="396"/>
      <c r="O77" s="379"/>
    </row>
    <row r="78" spans="1:15" ht="31.5" hidden="1">
      <c r="A78" s="364"/>
      <c r="B78" s="321"/>
      <c r="C78" s="368"/>
      <c r="D78" s="371"/>
      <c r="E78" s="217" t="s">
        <v>38</v>
      </c>
      <c r="F78" s="220" t="s">
        <v>140</v>
      </c>
      <c r="G78" s="217" t="s">
        <v>214</v>
      </c>
      <c r="H78" s="222" t="e">
        <f>#REF!</f>
        <v>#REF!</v>
      </c>
      <c r="I78" s="222" t="e">
        <f>#REF!</f>
        <v>#REF!</v>
      </c>
      <c r="J78" s="219" t="e">
        <f t="shared" si="35"/>
        <v>#REF!</v>
      </c>
      <c r="K78" s="219" t="e">
        <f t="shared" ref="K78" si="40">J78</f>
        <v>#REF!</v>
      </c>
      <c r="L78" s="377"/>
      <c r="M78" s="366"/>
      <c r="N78" s="397"/>
      <c r="O78" s="380"/>
    </row>
    <row r="79" spans="1:15" ht="47.25">
      <c r="A79" s="364"/>
      <c r="B79" s="320" t="s">
        <v>251</v>
      </c>
      <c r="C79" s="367" t="s">
        <v>125</v>
      </c>
      <c r="D79" s="369" t="s">
        <v>39</v>
      </c>
      <c r="E79" s="217" t="s">
        <v>37</v>
      </c>
      <c r="F79" s="218" t="s">
        <v>84</v>
      </c>
      <c r="G79" s="217" t="s">
        <v>50</v>
      </c>
      <c r="H79" s="221">
        <f>'20'!$D$13</f>
        <v>28.58</v>
      </c>
      <c r="I79" s="221">
        <f>'20'!$E$13</f>
        <v>27.26</v>
      </c>
      <c r="J79" s="219">
        <f t="shared" si="35"/>
        <v>95.381385584324718</v>
      </c>
      <c r="K79" s="372">
        <f t="shared" ref="K79" si="41">(J79+J80+J81)/3</f>
        <v>85.960461861441573</v>
      </c>
      <c r="L79" s="375">
        <f t="shared" ref="L79" si="42">(K79+K82)/2</f>
        <v>92.980230930720779</v>
      </c>
      <c r="M79" s="366"/>
      <c r="N79" s="223"/>
      <c r="O79" s="378">
        <v>20</v>
      </c>
    </row>
    <row r="80" spans="1:15" ht="63">
      <c r="A80" s="364"/>
      <c r="B80" s="320"/>
      <c r="C80" s="367"/>
      <c r="D80" s="370"/>
      <c r="E80" s="217" t="s">
        <v>37</v>
      </c>
      <c r="F80" s="218" t="s">
        <v>85</v>
      </c>
      <c r="G80" s="217" t="s">
        <v>50</v>
      </c>
      <c r="H80" s="221">
        <f>'20'!$D$14</f>
        <v>36.799999999999997</v>
      </c>
      <c r="I80" s="221">
        <f>'20'!$E$14</f>
        <v>23</v>
      </c>
      <c r="J80" s="219">
        <f t="shared" si="35"/>
        <v>62.5</v>
      </c>
      <c r="K80" s="373"/>
      <c r="L80" s="376"/>
      <c r="M80" s="366"/>
      <c r="N80" s="223"/>
      <c r="O80" s="379"/>
    </row>
    <row r="81" spans="1:15" ht="47.25">
      <c r="A81" s="364"/>
      <c r="B81" s="320"/>
      <c r="C81" s="367"/>
      <c r="D81" s="370"/>
      <c r="E81" s="217" t="s">
        <v>37</v>
      </c>
      <c r="F81" s="218" t="s">
        <v>23</v>
      </c>
      <c r="G81" s="217" t="s">
        <v>50</v>
      </c>
      <c r="H81" s="221">
        <f>'20'!$D$15</f>
        <v>100</v>
      </c>
      <c r="I81" s="221">
        <f>'20'!$E$15</f>
        <v>100</v>
      </c>
      <c r="J81" s="219">
        <f t="shared" si="35"/>
        <v>100</v>
      </c>
      <c r="K81" s="374"/>
      <c r="L81" s="376"/>
      <c r="M81" s="366"/>
      <c r="N81" s="223"/>
      <c r="O81" s="379"/>
    </row>
    <row r="82" spans="1:15" ht="31.5">
      <c r="A82" s="364"/>
      <c r="B82" s="321"/>
      <c r="C82" s="368"/>
      <c r="D82" s="371"/>
      <c r="E82" s="217" t="s">
        <v>38</v>
      </c>
      <c r="F82" s="220" t="s">
        <v>140</v>
      </c>
      <c r="G82" s="217" t="s">
        <v>214</v>
      </c>
      <c r="H82" s="222">
        <f>'20'!$H$16</f>
        <v>26962.000000000007</v>
      </c>
      <c r="I82" s="222">
        <f>'20'!$I$16</f>
        <v>26962.000000000007</v>
      </c>
      <c r="J82" s="219">
        <f t="shared" si="35"/>
        <v>100</v>
      </c>
      <c r="K82" s="219">
        <f t="shared" ref="K82" si="43">J82</f>
        <v>100</v>
      </c>
      <c r="L82" s="377"/>
      <c r="M82" s="366"/>
      <c r="N82" s="219"/>
      <c r="O82" s="380"/>
    </row>
    <row r="83" spans="1:15" ht="47.25">
      <c r="A83" s="364"/>
      <c r="B83" s="320" t="s">
        <v>252</v>
      </c>
      <c r="C83" s="367" t="s">
        <v>126</v>
      </c>
      <c r="D83" s="369" t="s">
        <v>39</v>
      </c>
      <c r="E83" s="217" t="s">
        <v>37</v>
      </c>
      <c r="F83" s="218" t="s">
        <v>84</v>
      </c>
      <c r="G83" s="217" t="s">
        <v>50</v>
      </c>
      <c r="H83" s="221">
        <f>'21'!$D$13</f>
        <v>9.58</v>
      </c>
      <c r="I83" s="221">
        <f>'21'!$E$13</f>
        <v>9.14</v>
      </c>
      <c r="J83" s="219">
        <f t="shared" si="35"/>
        <v>95.407098121085596</v>
      </c>
      <c r="K83" s="372">
        <f t="shared" ref="K83" si="44">(J83+J84+J85)/3</f>
        <v>98.469032707028532</v>
      </c>
      <c r="L83" s="375">
        <f t="shared" ref="L83" si="45">(K83+K86)/2</f>
        <v>99.234516353514266</v>
      </c>
      <c r="M83" s="366"/>
      <c r="N83" s="223"/>
      <c r="O83" s="378">
        <v>21</v>
      </c>
    </row>
    <row r="84" spans="1:15" ht="63">
      <c r="A84" s="364"/>
      <c r="B84" s="320"/>
      <c r="C84" s="367"/>
      <c r="D84" s="370"/>
      <c r="E84" s="217" t="s">
        <v>37</v>
      </c>
      <c r="F84" s="218" t="s">
        <v>85</v>
      </c>
      <c r="G84" s="217" t="s">
        <v>50</v>
      </c>
      <c r="H84" s="221">
        <f>'21'!$D$14</f>
        <v>25</v>
      </c>
      <c r="I84" s="221">
        <f>'21'!$E$14</f>
        <v>35.299999999999997</v>
      </c>
      <c r="J84" s="219">
        <f t="shared" si="35"/>
        <v>100</v>
      </c>
      <c r="K84" s="373"/>
      <c r="L84" s="376"/>
      <c r="M84" s="366"/>
      <c r="N84" s="223"/>
      <c r="O84" s="379"/>
    </row>
    <row r="85" spans="1:15" ht="47.25">
      <c r="A85" s="364"/>
      <c r="B85" s="320"/>
      <c r="C85" s="367"/>
      <c r="D85" s="370"/>
      <c r="E85" s="217" t="s">
        <v>37</v>
      </c>
      <c r="F85" s="218" t="s">
        <v>23</v>
      </c>
      <c r="G85" s="217" t="s">
        <v>50</v>
      </c>
      <c r="H85" s="221">
        <f>'21'!$D$15</f>
        <v>100</v>
      </c>
      <c r="I85" s="221">
        <f>'21'!$E$15</f>
        <v>100</v>
      </c>
      <c r="J85" s="219">
        <f t="shared" si="35"/>
        <v>100</v>
      </c>
      <c r="K85" s="374"/>
      <c r="L85" s="376"/>
      <c r="M85" s="366"/>
      <c r="N85" s="223"/>
      <c r="O85" s="379"/>
    </row>
    <row r="86" spans="1:15" ht="31.5">
      <c r="A86" s="364"/>
      <c r="B86" s="321"/>
      <c r="C86" s="368"/>
      <c r="D86" s="371"/>
      <c r="E86" s="217" t="s">
        <v>38</v>
      </c>
      <c r="F86" s="220" t="s">
        <v>140</v>
      </c>
      <c r="G86" s="217" t="s">
        <v>214</v>
      </c>
      <c r="H86" s="222">
        <f>'21'!$H$16</f>
        <v>8310.5</v>
      </c>
      <c r="I86" s="222">
        <f>'21'!$I$16</f>
        <v>8310.5</v>
      </c>
      <c r="J86" s="219">
        <f t="shared" si="35"/>
        <v>100</v>
      </c>
      <c r="K86" s="219">
        <f t="shared" ref="K86" si="46">J86</f>
        <v>100</v>
      </c>
      <c r="L86" s="377"/>
      <c r="M86" s="366"/>
      <c r="N86" s="219"/>
      <c r="O86" s="380"/>
    </row>
    <row r="87" spans="1:15" ht="47.25" hidden="1">
      <c r="A87" s="364"/>
      <c r="B87" s="320" t="s">
        <v>253</v>
      </c>
      <c r="C87" s="367" t="s">
        <v>127</v>
      </c>
      <c r="D87" s="369" t="s">
        <v>39</v>
      </c>
      <c r="E87" s="217" t="s">
        <v>37</v>
      </c>
      <c r="F87" s="218" t="s">
        <v>84</v>
      </c>
      <c r="G87" s="217" t="s">
        <v>50</v>
      </c>
      <c r="H87" s="221" t="e">
        <f>#REF!</f>
        <v>#REF!</v>
      </c>
      <c r="I87" s="221" t="e">
        <f>#REF!</f>
        <v>#REF!</v>
      </c>
      <c r="J87" s="219" t="e">
        <f t="shared" si="35"/>
        <v>#REF!</v>
      </c>
      <c r="K87" s="372" t="e">
        <f t="shared" ref="K87" si="47">(J87+J88+J89)/3</f>
        <v>#REF!</v>
      </c>
      <c r="L87" s="375" t="e">
        <f t="shared" ref="L87" si="48">(K87+K90)/2</f>
        <v>#REF!</v>
      </c>
      <c r="M87" s="366"/>
      <c r="N87" s="223"/>
      <c r="O87" s="378">
        <v>22</v>
      </c>
    </row>
    <row r="88" spans="1:15" ht="63" hidden="1">
      <c r="A88" s="364"/>
      <c r="B88" s="320"/>
      <c r="C88" s="367"/>
      <c r="D88" s="370"/>
      <c r="E88" s="217" t="s">
        <v>37</v>
      </c>
      <c r="F88" s="218" t="s">
        <v>85</v>
      </c>
      <c r="G88" s="217" t="s">
        <v>50</v>
      </c>
      <c r="H88" s="221" t="e">
        <f>#REF!</f>
        <v>#REF!</v>
      </c>
      <c r="I88" s="221" t="e">
        <f>#REF!</f>
        <v>#REF!</v>
      </c>
      <c r="J88" s="219" t="e">
        <f t="shared" si="35"/>
        <v>#REF!</v>
      </c>
      <c r="K88" s="373"/>
      <c r="L88" s="376"/>
      <c r="M88" s="366"/>
      <c r="N88" s="223"/>
      <c r="O88" s="379"/>
    </row>
    <row r="89" spans="1:15" ht="47.25" hidden="1">
      <c r="A89" s="364"/>
      <c r="B89" s="320"/>
      <c r="C89" s="367"/>
      <c r="D89" s="370"/>
      <c r="E89" s="217" t="s">
        <v>37</v>
      </c>
      <c r="F89" s="218" t="s">
        <v>23</v>
      </c>
      <c r="G89" s="217" t="s">
        <v>50</v>
      </c>
      <c r="H89" s="221" t="e">
        <f>#REF!</f>
        <v>#REF!</v>
      </c>
      <c r="I89" s="221" t="e">
        <f>#REF!</f>
        <v>#REF!</v>
      </c>
      <c r="J89" s="219" t="e">
        <f t="shared" si="35"/>
        <v>#REF!</v>
      </c>
      <c r="K89" s="374"/>
      <c r="L89" s="376"/>
      <c r="M89" s="366"/>
      <c r="N89" s="223"/>
      <c r="O89" s="379"/>
    </row>
    <row r="90" spans="1:15" ht="31.5" hidden="1">
      <c r="A90" s="364"/>
      <c r="B90" s="321"/>
      <c r="C90" s="368"/>
      <c r="D90" s="371"/>
      <c r="E90" s="217" t="s">
        <v>38</v>
      </c>
      <c r="F90" s="220" t="s">
        <v>140</v>
      </c>
      <c r="G90" s="217" t="s">
        <v>214</v>
      </c>
      <c r="H90" s="222" t="e">
        <f>#REF!</f>
        <v>#REF!</v>
      </c>
      <c r="I90" s="222" t="e">
        <f>#REF!</f>
        <v>#REF!</v>
      </c>
      <c r="J90" s="219" t="e">
        <f t="shared" si="35"/>
        <v>#REF!</v>
      </c>
      <c r="K90" s="219" t="e">
        <f t="shared" ref="K90" si="49">J90</f>
        <v>#REF!</v>
      </c>
      <c r="L90" s="377"/>
      <c r="M90" s="366"/>
      <c r="N90" s="219"/>
      <c r="O90" s="380"/>
    </row>
    <row r="91" spans="1:15" ht="47.25">
      <c r="A91" s="364"/>
      <c r="B91" s="320" t="s">
        <v>254</v>
      </c>
      <c r="C91" s="367" t="s">
        <v>128</v>
      </c>
      <c r="D91" s="369" t="s">
        <v>39</v>
      </c>
      <c r="E91" s="217" t="s">
        <v>37</v>
      </c>
      <c r="F91" s="218" t="s">
        <v>84</v>
      </c>
      <c r="G91" s="217" t="s">
        <v>50</v>
      </c>
      <c r="H91" s="221">
        <f>'23'!$D$13</f>
        <v>9.2200000000000006</v>
      </c>
      <c r="I91" s="221">
        <f>'23'!$E$13</f>
        <v>8.7899999999999991</v>
      </c>
      <c r="J91" s="219">
        <f t="shared" si="35"/>
        <v>95.33622559652926</v>
      </c>
      <c r="K91" s="372">
        <f t="shared" ref="K91" si="50">(J91+J92+J93)/3</f>
        <v>98.44540853217643</v>
      </c>
      <c r="L91" s="375">
        <f t="shared" ref="L91" si="51">(K91+K94)/2</f>
        <v>99.222704266088215</v>
      </c>
      <c r="M91" s="366"/>
      <c r="N91" s="395"/>
      <c r="O91" s="378">
        <v>23</v>
      </c>
    </row>
    <row r="92" spans="1:15" ht="63">
      <c r="A92" s="364"/>
      <c r="B92" s="320"/>
      <c r="C92" s="367"/>
      <c r="D92" s="370"/>
      <c r="E92" s="217" t="s">
        <v>37</v>
      </c>
      <c r="F92" s="218" t="s">
        <v>85</v>
      </c>
      <c r="G92" s="217" t="s">
        <v>50</v>
      </c>
      <c r="H92" s="221">
        <f>'23'!$D$14</f>
        <v>11.5</v>
      </c>
      <c r="I92" s="221">
        <f>'23'!$E$14</f>
        <v>14.3</v>
      </c>
      <c r="J92" s="219">
        <f t="shared" si="35"/>
        <v>100</v>
      </c>
      <c r="K92" s="373"/>
      <c r="L92" s="376"/>
      <c r="M92" s="366"/>
      <c r="N92" s="396"/>
      <c r="O92" s="379"/>
    </row>
    <row r="93" spans="1:15" ht="47.25">
      <c r="A93" s="364"/>
      <c r="B93" s="320"/>
      <c r="C93" s="367"/>
      <c r="D93" s="370"/>
      <c r="E93" s="217" t="s">
        <v>37</v>
      </c>
      <c r="F93" s="218" t="s">
        <v>23</v>
      </c>
      <c r="G93" s="217" t="s">
        <v>50</v>
      </c>
      <c r="H93" s="221">
        <f>'23'!$D$15</f>
        <v>100</v>
      </c>
      <c r="I93" s="221">
        <f>'23'!$E$15</f>
        <v>100</v>
      </c>
      <c r="J93" s="219">
        <f t="shared" si="35"/>
        <v>100</v>
      </c>
      <c r="K93" s="374"/>
      <c r="L93" s="376"/>
      <c r="M93" s="366"/>
      <c r="N93" s="396"/>
      <c r="O93" s="379"/>
    </row>
    <row r="94" spans="1:15" ht="31.5">
      <c r="A94" s="364"/>
      <c r="B94" s="321"/>
      <c r="C94" s="368"/>
      <c r="D94" s="371"/>
      <c r="E94" s="217" t="s">
        <v>38</v>
      </c>
      <c r="F94" s="220" t="s">
        <v>140</v>
      </c>
      <c r="G94" s="217" t="s">
        <v>214</v>
      </c>
      <c r="H94" s="222">
        <f>'23'!$H$16</f>
        <v>7333.4399999999987</v>
      </c>
      <c r="I94" s="222">
        <f>'23'!$I$16</f>
        <v>7333.4399999999987</v>
      </c>
      <c r="J94" s="219">
        <f t="shared" si="35"/>
        <v>100</v>
      </c>
      <c r="K94" s="219">
        <f t="shared" ref="K94" si="52">J94</f>
        <v>100</v>
      </c>
      <c r="L94" s="377"/>
      <c r="M94" s="366"/>
      <c r="N94" s="397"/>
      <c r="O94" s="380"/>
    </row>
    <row r="95" spans="1:15" ht="47.25">
      <c r="A95" s="364"/>
      <c r="B95" s="320" t="s">
        <v>255</v>
      </c>
      <c r="C95" s="367" t="s">
        <v>129</v>
      </c>
      <c r="D95" s="369" t="s">
        <v>39</v>
      </c>
      <c r="E95" s="217" t="s">
        <v>37</v>
      </c>
      <c r="F95" s="218" t="s">
        <v>84</v>
      </c>
      <c r="G95" s="217" t="s">
        <v>50</v>
      </c>
      <c r="H95" s="221">
        <f>'24'!$D$13</f>
        <v>7.14</v>
      </c>
      <c r="I95" s="221">
        <f>'24'!$E$13</f>
        <v>6.81</v>
      </c>
      <c r="J95" s="219">
        <f t="shared" si="35"/>
        <v>95.378151260504197</v>
      </c>
      <c r="K95" s="372">
        <f t="shared" ref="K95" si="53">(J95+J96+J97)/3</f>
        <v>98.459383753501399</v>
      </c>
      <c r="L95" s="375">
        <f t="shared" ref="L95" si="54">(K95+K98)/2</f>
        <v>99.229691876750707</v>
      </c>
      <c r="M95" s="366"/>
      <c r="N95" s="395"/>
      <c r="O95" s="378">
        <v>24</v>
      </c>
    </row>
    <row r="96" spans="1:15" ht="63">
      <c r="A96" s="364"/>
      <c r="B96" s="320"/>
      <c r="C96" s="367"/>
      <c r="D96" s="370"/>
      <c r="E96" s="217" t="s">
        <v>37</v>
      </c>
      <c r="F96" s="218" t="s">
        <v>85</v>
      </c>
      <c r="G96" s="217" t="s">
        <v>50</v>
      </c>
      <c r="H96" s="221">
        <f>'24'!$D$14</f>
        <v>26.5</v>
      </c>
      <c r="I96" s="221">
        <f>'24'!$E$14</f>
        <v>26.5</v>
      </c>
      <c r="J96" s="219">
        <f t="shared" si="35"/>
        <v>100</v>
      </c>
      <c r="K96" s="373"/>
      <c r="L96" s="376"/>
      <c r="M96" s="366"/>
      <c r="N96" s="396"/>
      <c r="O96" s="379"/>
    </row>
    <row r="97" spans="1:15" ht="47.25">
      <c r="A97" s="364"/>
      <c r="B97" s="320"/>
      <c r="C97" s="367"/>
      <c r="D97" s="370"/>
      <c r="E97" s="217" t="s">
        <v>37</v>
      </c>
      <c r="F97" s="218" t="s">
        <v>23</v>
      </c>
      <c r="G97" s="217" t="s">
        <v>50</v>
      </c>
      <c r="H97" s="221">
        <f>'24'!$D$15</f>
        <v>100</v>
      </c>
      <c r="I97" s="221">
        <f>'24'!$E$15</f>
        <v>100</v>
      </c>
      <c r="J97" s="219">
        <f t="shared" si="35"/>
        <v>100</v>
      </c>
      <c r="K97" s="374"/>
      <c r="L97" s="376"/>
      <c r="M97" s="366"/>
      <c r="N97" s="396"/>
      <c r="O97" s="379"/>
    </row>
    <row r="98" spans="1:15" ht="31.5">
      <c r="A98" s="365"/>
      <c r="B98" s="321"/>
      <c r="C98" s="368"/>
      <c r="D98" s="371"/>
      <c r="E98" s="217" t="s">
        <v>38</v>
      </c>
      <c r="F98" s="220" t="s">
        <v>140</v>
      </c>
      <c r="G98" s="217" t="s">
        <v>214</v>
      </c>
      <c r="H98" s="222">
        <f>'24'!$H$16</f>
        <v>6195.0999999999995</v>
      </c>
      <c r="I98" s="222">
        <f>'24'!$I$16</f>
        <v>6195.0999999999995</v>
      </c>
      <c r="J98" s="219">
        <f t="shared" si="35"/>
        <v>100</v>
      </c>
      <c r="K98" s="219">
        <f t="shared" ref="K98" si="55">J98</f>
        <v>100</v>
      </c>
      <c r="L98" s="377"/>
      <c r="M98" s="366"/>
      <c r="N98" s="397"/>
      <c r="O98" s="380"/>
    </row>
  </sheetData>
  <autoFilter ref="A2:O98">
    <filterColumn colId="7">
      <filters>
        <filter val="0,00"/>
        <filter val="0,44"/>
        <filter val="1,00"/>
        <filter val="100,00"/>
        <filter val="11,50"/>
        <filter val="12,56"/>
        <filter val="2,00"/>
        <filter val="25,00"/>
        <filter val="26 962,00"/>
        <filter val="26,50"/>
        <filter val="264,00"/>
        <filter val="28,60"/>
        <filter val="3 186,30"/>
        <filter val="3,44"/>
        <filter val="303,22"/>
        <filter val="36,80"/>
        <filter val="4,45"/>
        <filter val="49,00"/>
        <filter val="6 195,10"/>
        <filter val="7 333,44"/>
        <filter val="7,15"/>
        <filter val="8 310,50"/>
        <filter val="9,22"/>
        <filter val="9,59"/>
        <filter val="93,00"/>
        <filter val="94,00"/>
        <filter val="98,00"/>
      </filters>
    </filterColumn>
  </autoFilter>
  <mergeCells count="151">
    <mergeCell ref="L15:L18"/>
    <mergeCell ref="N15:N18"/>
    <mergeCell ref="O15:O18"/>
    <mergeCell ref="N91:N94"/>
    <mergeCell ref="O31:O34"/>
    <mergeCell ref="O87:O90"/>
    <mergeCell ref="D27:D30"/>
    <mergeCell ref="K27:K29"/>
    <mergeCell ref="L27:L30"/>
    <mergeCell ref="O27:O30"/>
    <mergeCell ref="O55:O58"/>
    <mergeCell ref="O19:O22"/>
    <mergeCell ref="O35:O38"/>
    <mergeCell ref="O23:O26"/>
    <mergeCell ref="B79:B82"/>
    <mergeCell ref="B83:B86"/>
    <mergeCell ref="B87:B90"/>
    <mergeCell ref="B91:B94"/>
    <mergeCell ref="D55:D58"/>
    <mergeCell ref="K55:K57"/>
    <mergeCell ref="L55:L58"/>
    <mergeCell ref="B19:B22"/>
    <mergeCell ref="C19:C22"/>
    <mergeCell ref="D19:D22"/>
    <mergeCell ref="K19:K21"/>
    <mergeCell ref="L19:L22"/>
    <mergeCell ref="D23:D26"/>
    <mergeCell ref="K23:K25"/>
    <mergeCell ref="L23:L26"/>
    <mergeCell ref="B55:B58"/>
    <mergeCell ref="C55:C58"/>
    <mergeCell ref="L7:L10"/>
    <mergeCell ref="O7:O10"/>
    <mergeCell ref="N3:N6"/>
    <mergeCell ref="O3:O6"/>
    <mergeCell ref="N95:N98"/>
    <mergeCell ref="C31:C34"/>
    <mergeCell ref="D31:D34"/>
    <mergeCell ref="K31:K33"/>
    <mergeCell ref="L31:L34"/>
    <mergeCell ref="L39:L42"/>
    <mergeCell ref="L91:L94"/>
    <mergeCell ref="C35:C38"/>
    <mergeCell ref="D35:D38"/>
    <mergeCell ref="K35:K37"/>
    <mergeCell ref="L35:L38"/>
    <mergeCell ref="L43:L46"/>
    <mergeCell ref="K79:K81"/>
    <mergeCell ref="L79:L82"/>
    <mergeCell ref="C91:C94"/>
    <mergeCell ref="D47:D50"/>
    <mergeCell ref="K47:K49"/>
    <mergeCell ref="L47:L50"/>
    <mergeCell ref="D15:D18"/>
    <mergeCell ref="K15:K17"/>
    <mergeCell ref="O95:O98"/>
    <mergeCell ref="C95:C98"/>
    <mergeCell ref="D95:D98"/>
    <mergeCell ref="K95:K97"/>
    <mergeCell ref="L95:L98"/>
    <mergeCell ref="O67:O70"/>
    <mergeCell ref="C67:C70"/>
    <mergeCell ref="D67:D70"/>
    <mergeCell ref="K67:K69"/>
    <mergeCell ref="L67:L70"/>
    <mergeCell ref="O79:O82"/>
    <mergeCell ref="C83:C86"/>
    <mergeCell ref="D83:D86"/>
    <mergeCell ref="K83:K85"/>
    <mergeCell ref="L83:L86"/>
    <mergeCell ref="O83:O86"/>
    <mergeCell ref="C79:C82"/>
    <mergeCell ref="D79:D82"/>
    <mergeCell ref="O91:O94"/>
    <mergeCell ref="C87:C90"/>
    <mergeCell ref="D87:D90"/>
    <mergeCell ref="K87:K89"/>
    <mergeCell ref="L87:L90"/>
    <mergeCell ref="N75:N78"/>
    <mergeCell ref="A3:A98"/>
    <mergeCell ref="M3:M98"/>
    <mergeCell ref="C71:C74"/>
    <mergeCell ref="D71:D74"/>
    <mergeCell ref="K71:K73"/>
    <mergeCell ref="L71:L74"/>
    <mergeCell ref="D91:D94"/>
    <mergeCell ref="K91:K93"/>
    <mergeCell ref="O71:O74"/>
    <mergeCell ref="C75:C78"/>
    <mergeCell ref="D75:D78"/>
    <mergeCell ref="K75:K77"/>
    <mergeCell ref="L75:L78"/>
    <mergeCell ref="O75:O78"/>
    <mergeCell ref="O39:O42"/>
    <mergeCell ref="C39:C42"/>
    <mergeCell ref="D39:D42"/>
    <mergeCell ref="K39:K41"/>
    <mergeCell ref="O43:O46"/>
    <mergeCell ref="C43:C46"/>
    <mergeCell ref="D43:D46"/>
    <mergeCell ref="K43:K45"/>
    <mergeCell ref="O47:O50"/>
    <mergeCell ref="C47:C50"/>
    <mergeCell ref="C15:C18"/>
    <mergeCell ref="C23:C26"/>
    <mergeCell ref="L59:L62"/>
    <mergeCell ref="B71:B74"/>
    <mergeCell ref="B75:B78"/>
    <mergeCell ref="B3:B6"/>
    <mergeCell ref="B7:B10"/>
    <mergeCell ref="B27:B30"/>
    <mergeCell ref="B31:B34"/>
    <mergeCell ref="B35:B38"/>
    <mergeCell ref="B39:B42"/>
    <mergeCell ref="B43:B46"/>
    <mergeCell ref="B47:B50"/>
    <mergeCell ref="B67:B70"/>
    <mergeCell ref="B11:B14"/>
    <mergeCell ref="B15:B18"/>
    <mergeCell ref="B23:B26"/>
    <mergeCell ref="C3:C6"/>
    <mergeCell ref="D3:D6"/>
    <mergeCell ref="K3:K5"/>
    <mergeCell ref="L3:L6"/>
    <mergeCell ref="C7:C10"/>
    <mergeCell ref="D7:D10"/>
    <mergeCell ref="K7:K9"/>
    <mergeCell ref="B95:B98"/>
    <mergeCell ref="O59:O62"/>
    <mergeCell ref="D11:D14"/>
    <mergeCell ref="K11:K13"/>
    <mergeCell ref="L11:L14"/>
    <mergeCell ref="O11:O14"/>
    <mergeCell ref="B63:B66"/>
    <mergeCell ref="C63:C66"/>
    <mergeCell ref="D63:D66"/>
    <mergeCell ref="K63:K65"/>
    <mergeCell ref="L63:L66"/>
    <mergeCell ref="O63:O66"/>
    <mergeCell ref="B51:B54"/>
    <mergeCell ref="C51:C54"/>
    <mergeCell ref="D51:D54"/>
    <mergeCell ref="K51:K53"/>
    <mergeCell ref="L51:L54"/>
    <mergeCell ref="O51:O54"/>
    <mergeCell ref="B59:B62"/>
    <mergeCell ref="C59:C62"/>
    <mergeCell ref="D59:D62"/>
    <mergeCell ref="K59:K61"/>
    <mergeCell ref="C11:C14"/>
    <mergeCell ref="C27:C30"/>
  </mergeCells>
  <printOptions horizontalCentered="1"/>
  <pageMargins left="0.11811023622047245" right="0.11811023622047245" top="0.15748031496062992" bottom="0" header="0.31496062992125984" footer="0.31496062992125984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211"/>
  <sheetViews>
    <sheetView view="pageBreakPreview" topLeftCell="A183" zoomScale="80" zoomScaleSheetLayoutView="80" workbookViewId="0">
      <selection activeCell="A197" sqref="A197:XFD197"/>
    </sheetView>
  </sheetViews>
  <sheetFormatPr defaultColWidth="9.140625" defaultRowHeight="11.25"/>
  <cols>
    <col min="1" max="1" width="20" style="160" customWidth="1"/>
    <col min="2" max="2" width="12.140625" style="160" customWidth="1"/>
    <col min="3" max="3" width="11.85546875" style="160" customWidth="1"/>
    <col min="4" max="4" width="12.140625" style="160" customWidth="1"/>
    <col min="5" max="5" width="9" style="160" customWidth="1"/>
    <col min="6" max="6" width="10.7109375" style="160" customWidth="1"/>
    <col min="7" max="7" width="12.7109375" style="160" customWidth="1"/>
    <col min="8" max="8" width="12.42578125" style="160" customWidth="1"/>
    <col min="9" max="9" width="6.140625" style="160" customWidth="1"/>
    <col min="10" max="10" width="12.28515625" style="160" customWidth="1"/>
    <col min="11" max="11" width="11.7109375" style="160" customWidth="1"/>
    <col min="12" max="12" width="6.85546875" style="160" customWidth="1"/>
    <col min="13" max="13" width="5.5703125" style="160" customWidth="1"/>
    <col min="14" max="14" width="9.5703125" style="160" customWidth="1"/>
    <col min="15" max="15" width="7.7109375" style="160" customWidth="1"/>
    <col min="16" max="16" width="9.140625" style="160" customWidth="1"/>
    <col min="17" max="16384" width="9.140625" style="160"/>
  </cols>
  <sheetData>
    <row r="2" spans="1:19" ht="15">
      <c r="A2" s="419" t="s">
        <v>141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</row>
    <row r="3" spans="1:19" ht="15">
      <c r="A3" s="419" t="s">
        <v>142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</row>
    <row r="4" spans="1:19" ht="15" customHeight="1">
      <c r="A4" s="419" t="s">
        <v>261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</row>
    <row r="5" spans="1:19" ht="1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9" ht="1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 t="s">
        <v>143</v>
      </c>
    </row>
    <row r="7" spans="1:19" ht="1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420" t="s">
        <v>144</v>
      </c>
      <c r="Q7" s="421"/>
      <c r="R7" s="422" t="s">
        <v>145</v>
      </c>
    </row>
    <row r="8" spans="1:19" ht="15">
      <c r="A8" s="424" t="s">
        <v>146</v>
      </c>
      <c r="B8" s="424"/>
      <c r="C8" s="425" t="s">
        <v>265</v>
      </c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0" t="s">
        <v>147</v>
      </c>
      <c r="Q8" s="421"/>
      <c r="R8" s="423"/>
    </row>
    <row r="9" spans="1:19" ht="15">
      <c r="A9" s="163"/>
      <c r="B9" s="163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0" t="s">
        <v>148</v>
      </c>
      <c r="Q9" s="421"/>
      <c r="R9" s="164"/>
    </row>
    <row r="10" spans="1:19" ht="15">
      <c r="A10" s="424" t="s">
        <v>149</v>
      </c>
      <c r="B10" s="424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7" t="s">
        <v>150</v>
      </c>
      <c r="Q10" s="421"/>
      <c r="R10" s="165"/>
    </row>
    <row r="11" spans="1:19" ht="15">
      <c r="A11" s="163"/>
      <c r="B11" s="163"/>
      <c r="C11" s="426" t="s">
        <v>151</v>
      </c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7" t="s">
        <v>152</v>
      </c>
      <c r="Q11" s="421"/>
      <c r="R11" s="162" t="s">
        <v>153</v>
      </c>
    </row>
    <row r="12" spans="1:19" ht="15">
      <c r="A12" s="163"/>
      <c r="B12" s="163"/>
      <c r="C12" s="426" t="s">
        <v>154</v>
      </c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7" t="s">
        <v>152</v>
      </c>
      <c r="Q12" s="421"/>
      <c r="R12" s="162" t="s">
        <v>155</v>
      </c>
    </row>
    <row r="13" spans="1:19" ht="15">
      <c r="A13" s="163"/>
      <c r="B13" s="163"/>
      <c r="C13" s="426" t="s">
        <v>156</v>
      </c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7" t="s">
        <v>152</v>
      </c>
      <c r="Q13" s="421"/>
      <c r="R13" s="162" t="s">
        <v>157</v>
      </c>
    </row>
    <row r="14" spans="1:19" ht="15">
      <c r="A14" s="163"/>
      <c r="B14" s="163"/>
      <c r="C14" s="425" t="s">
        <v>158</v>
      </c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166"/>
      <c r="Q14" s="166"/>
      <c r="R14" s="162" t="s">
        <v>159</v>
      </c>
    </row>
    <row r="15" spans="1:19" ht="15">
      <c r="A15" s="424" t="s">
        <v>160</v>
      </c>
      <c r="B15" s="424"/>
      <c r="C15" s="426" t="s">
        <v>161</v>
      </c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166"/>
      <c r="Q15" s="166"/>
      <c r="R15" s="165"/>
    </row>
    <row r="16" spans="1:19" ht="15">
      <c r="A16" s="167"/>
      <c r="B16" s="167"/>
      <c r="C16" s="429" t="s">
        <v>162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166"/>
      <c r="Q16" s="166"/>
      <c r="R16" s="161"/>
      <c r="S16" s="168"/>
    </row>
    <row r="17" spans="1:20" ht="15" customHeight="1">
      <c r="A17" s="424" t="s">
        <v>163</v>
      </c>
      <c r="B17" s="424"/>
      <c r="C17" s="426" t="s">
        <v>260</v>
      </c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166"/>
      <c r="Q17" s="166"/>
      <c r="R17" s="161"/>
      <c r="S17" s="168"/>
    </row>
    <row r="18" spans="1:20" ht="9.75" customHeight="1">
      <c r="A18" s="163"/>
      <c r="B18" s="163"/>
      <c r="C18" s="430" t="s">
        <v>164</v>
      </c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166"/>
      <c r="Q18" s="166"/>
      <c r="R18" s="161"/>
      <c r="S18" s="168"/>
    </row>
    <row r="19" spans="1:20" ht="16.5" customHeight="1">
      <c r="A19" s="431" t="s">
        <v>165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</row>
    <row r="20" spans="1:20">
      <c r="A20" s="160" t="s">
        <v>166</v>
      </c>
    </row>
    <row r="21" spans="1:20" hidden="1"/>
    <row r="22" spans="1:20" ht="19.5" hidden="1" customHeight="1">
      <c r="A22" s="432" t="s">
        <v>256</v>
      </c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3" t="s">
        <v>168</v>
      </c>
      <c r="Q22" s="434"/>
      <c r="R22" s="435" t="s">
        <v>169</v>
      </c>
      <c r="S22" s="168"/>
    </row>
    <row r="23" spans="1:20" ht="17.25" hidden="1" customHeight="1">
      <c r="A23" s="432" t="s">
        <v>170</v>
      </c>
      <c r="B23" s="432"/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3"/>
      <c r="Q23" s="434"/>
      <c r="R23" s="436"/>
      <c r="S23" s="168"/>
    </row>
    <row r="24" spans="1:20" ht="16.5" hidden="1" customHeight="1">
      <c r="A24" s="431" t="s">
        <v>171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</row>
    <row r="25" spans="1:20" ht="17.25" hidden="1" customHeight="1">
      <c r="A25" s="431" t="s">
        <v>172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</row>
    <row r="26" spans="1:20" ht="51" hidden="1" customHeight="1">
      <c r="A26" s="437" t="s">
        <v>173</v>
      </c>
      <c r="B26" s="440" t="s">
        <v>174</v>
      </c>
      <c r="C26" s="441"/>
      <c r="D26" s="442"/>
      <c r="E26" s="440" t="s">
        <v>175</v>
      </c>
      <c r="F26" s="443"/>
      <c r="G26" s="440" t="s">
        <v>176</v>
      </c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43"/>
    </row>
    <row r="27" spans="1:20" ht="51" hidden="1" customHeight="1">
      <c r="A27" s="438"/>
      <c r="B27" s="437" t="s">
        <v>177</v>
      </c>
      <c r="C27" s="437" t="s">
        <v>177</v>
      </c>
      <c r="D27" s="437" t="s">
        <v>177</v>
      </c>
      <c r="E27" s="437" t="s">
        <v>177</v>
      </c>
      <c r="F27" s="437" t="s">
        <v>177</v>
      </c>
      <c r="G27" s="435" t="s">
        <v>178</v>
      </c>
      <c r="H27" s="430"/>
      <c r="I27" s="430"/>
      <c r="J27" s="430"/>
      <c r="K27" s="453"/>
      <c r="L27" s="440" t="s">
        <v>179</v>
      </c>
      <c r="M27" s="443"/>
      <c r="N27" s="437" t="s">
        <v>180</v>
      </c>
      <c r="O27" s="437" t="s">
        <v>181</v>
      </c>
      <c r="P27" s="437" t="s">
        <v>182</v>
      </c>
      <c r="Q27" s="437" t="s">
        <v>183</v>
      </c>
      <c r="R27" s="437" t="s">
        <v>184</v>
      </c>
    </row>
    <row r="28" spans="1:20" ht="22.5" hidden="1" customHeight="1">
      <c r="A28" s="439"/>
      <c r="B28" s="439"/>
      <c r="C28" s="439"/>
      <c r="D28" s="439"/>
      <c r="E28" s="439"/>
      <c r="F28" s="439"/>
      <c r="G28" s="436"/>
      <c r="H28" s="454"/>
      <c r="I28" s="454"/>
      <c r="J28" s="454"/>
      <c r="K28" s="455"/>
      <c r="L28" s="169" t="s">
        <v>185</v>
      </c>
      <c r="M28" s="213" t="s">
        <v>186</v>
      </c>
      <c r="N28" s="439"/>
      <c r="O28" s="439"/>
      <c r="P28" s="439"/>
      <c r="Q28" s="439"/>
      <c r="R28" s="439"/>
    </row>
    <row r="29" spans="1:20" hidden="1">
      <c r="A29" s="171">
        <v>1</v>
      </c>
      <c r="B29" s="171">
        <v>2</v>
      </c>
      <c r="C29" s="171">
        <v>3</v>
      </c>
      <c r="D29" s="171">
        <v>4</v>
      </c>
      <c r="E29" s="171">
        <v>5</v>
      </c>
      <c r="F29" s="171">
        <v>6</v>
      </c>
      <c r="G29" s="444">
        <v>7</v>
      </c>
      <c r="H29" s="445"/>
      <c r="I29" s="445"/>
      <c r="J29" s="445"/>
      <c r="K29" s="446"/>
      <c r="L29" s="171">
        <v>8</v>
      </c>
      <c r="M29" s="171">
        <v>9</v>
      </c>
      <c r="N29" s="171">
        <v>10</v>
      </c>
      <c r="O29" s="171">
        <v>11</v>
      </c>
      <c r="P29" s="171">
        <v>12</v>
      </c>
      <c r="Q29" s="171">
        <v>13</v>
      </c>
      <c r="R29" s="171">
        <v>14</v>
      </c>
    </row>
    <row r="30" spans="1:20" ht="43.5" hidden="1" customHeight="1">
      <c r="A30" s="447" t="s">
        <v>229</v>
      </c>
      <c r="B30" s="437" t="s">
        <v>189</v>
      </c>
      <c r="C30" s="437" t="s">
        <v>189</v>
      </c>
      <c r="D30" s="437" t="s">
        <v>189</v>
      </c>
      <c r="E30" s="437" t="s">
        <v>190</v>
      </c>
      <c r="F30" s="437"/>
      <c r="G30" s="450" t="s">
        <v>51</v>
      </c>
      <c r="H30" s="451"/>
      <c r="I30" s="451"/>
      <c r="J30" s="451"/>
      <c r="K30" s="452"/>
      <c r="L30" s="213" t="s">
        <v>50</v>
      </c>
      <c r="M30" s="172">
        <v>744</v>
      </c>
      <c r="N30" s="169" t="e">
        <f>'оценка Учреждения'!H3</f>
        <v>#REF!</v>
      </c>
      <c r="O30" s="169" t="e">
        <f>'оценка Учреждения'!I3</f>
        <v>#REF!</v>
      </c>
      <c r="P30" s="169">
        <v>10</v>
      </c>
      <c r="Q30" s="169" t="e">
        <f>IF(O30-N30&lt;=10,0,O30-N30-10)</f>
        <v>#REF!</v>
      </c>
      <c r="R30" s="169"/>
      <c r="T30" s="160" t="e">
        <f>O30-N30</f>
        <v>#REF!</v>
      </c>
    </row>
    <row r="31" spans="1:20" ht="43.5" hidden="1" customHeight="1">
      <c r="A31" s="448"/>
      <c r="B31" s="438"/>
      <c r="C31" s="438"/>
      <c r="D31" s="438"/>
      <c r="E31" s="438"/>
      <c r="F31" s="438"/>
      <c r="G31" s="450" t="s">
        <v>52</v>
      </c>
      <c r="H31" s="451"/>
      <c r="I31" s="451"/>
      <c r="J31" s="451"/>
      <c r="K31" s="452"/>
      <c r="L31" s="213" t="s">
        <v>50</v>
      </c>
      <c r="M31" s="172">
        <v>744</v>
      </c>
      <c r="N31" s="169" t="e">
        <f>'оценка Учреждения'!H4</f>
        <v>#REF!</v>
      </c>
      <c r="O31" s="169" t="e">
        <f>'оценка Учреждения'!I4</f>
        <v>#REF!</v>
      </c>
      <c r="P31" s="169">
        <v>10</v>
      </c>
      <c r="Q31" s="169" t="e">
        <f t="shared" ref="Q31:Q38" si="0">IF(O31-N31&lt;=10,0,O31-N31-10)</f>
        <v>#REF!</v>
      </c>
      <c r="R31" s="169"/>
      <c r="T31" s="160" t="e">
        <f t="shared" ref="T31:T38" si="1">O31-N31</f>
        <v>#REF!</v>
      </c>
    </row>
    <row r="32" spans="1:20" ht="43.5" hidden="1" customHeight="1">
      <c r="A32" s="449"/>
      <c r="B32" s="439"/>
      <c r="C32" s="439"/>
      <c r="D32" s="439"/>
      <c r="E32" s="439"/>
      <c r="F32" s="439"/>
      <c r="G32" s="450" t="s">
        <v>53</v>
      </c>
      <c r="H32" s="451"/>
      <c r="I32" s="451"/>
      <c r="J32" s="451"/>
      <c r="K32" s="452"/>
      <c r="L32" s="213" t="s">
        <v>50</v>
      </c>
      <c r="M32" s="172">
        <v>744</v>
      </c>
      <c r="N32" s="169" t="e">
        <f>'оценка Учреждения'!H5</f>
        <v>#REF!</v>
      </c>
      <c r="O32" s="169" t="e">
        <f>'оценка Учреждения'!I5</f>
        <v>#REF!</v>
      </c>
      <c r="P32" s="169">
        <v>10</v>
      </c>
      <c r="Q32" s="169" t="e">
        <f t="shared" si="0"/>
        <v>#REF!</v>
      </c>
      <c r="R32" s="169"/>
      <c r="S32" s="160">
        <v>1</v>
      </c>
      <c r="T32" s="160" t="e">
        <f t="shared" si="1"/>
        <v>#REF!</v>
      </c>
    </row>
    <row r="33" spans="1:20" ht="43.5" hidden="1" customHeight="1">
      <c r="A33" s="447" t="s">
        <v>230</v>
      </c>
      <c r="B33" s="437" t="s">
        <v>191</v>
      </c>
      <c r="C33" s="437" t="s">
        <v>191</v>
      </c>
      <c r="D33" s="437" t="s">
        <v>262</v>
      </c>
      <c r="E33" s="437" t="s">
        <v>190</v>
      </c>
      <c r="F33" s="437"/>
      <c r="G33" s="450" t="s">
        <v>51</v>
      </c>
      <c r="H33" s="451"/>
      <c r="I33" s="451"/>
      <c r="J33" s="451"/>
      <c r="K33" s="452"/>
      <c r="L33" s="213" t="s">
        <v>50</v>
      </c>
      <c r="M33" s="172">
        <v>744</v>
      </c>
      <c r="N33" s="169" t="e">
        <f>'оценка Учреждения'!H7</f>
        <v>#REF!</v>
      </c>
      <c r="O33" s="169" t="e">
        <f>'оценка Учреждения'!I7</f>
        <v>#REF!</v>
      </c>
      <c r="P33" s="169">
        <v>10</v>
      </c>
      <c r="Q33" s="169" t="e">
        <f t="shared" si="0"/>
        <v>#REF!</v>
      </c>
      <c r="R33" s="169"/>
      <c r="T33" s="160" t="e">
        <f t="shared" si="1"/>
        <v>#REF!</v>
      </c>
    </row>
    <row r="34" spans="1:20" ht="43.5" hidden="1" customHeight="1">
      <c r="A34" s="448"/>
      <c r="B34" s="438"/>
      <c r="C34" s="438"/>
      <c r="D34" s="438"/>
      <c r="E34" s="438"/>
      <c r="F34" s="438"/>
      <c r="G34" s="450" t="s">
        <v>52</v>
      </c>
      <c r="H34" s="451"/>
      <c r="I34" s="451"/>
      <c r="J34" s="451"/>
      <c r="K34" s="452"/>
      <c r="L34" s="213" t="s">
        <v>50</v>
      </c>
      <c r="M34" s="172">
        <v>744</v>
      </c>
      <c r="N34" s="169" t="e">
        <f>'оценка Учреждения'!H8</f>
        <v>#REF!</v>
      </c>
      <c r="O34" s="169" t="e">
        <f>'оценка Учреждения'!I8</f>
        <v>#REF!</v>
      </c>
      <c r="P34" s="169">
        <v>10</v>
      </c>
      <c r="Q34" s="169" t="e">
        <f t="shared" si="0"/>
        <v>#REF!</v>
      </c>
      <c r="R34" s="169"/>
      <c r="T34" s="160" t="e">
        <f t="shared" si="1"/>
        <v>#REF!</v>
      </c>
    </row>
    <row r="35" spans="1:20" ht="43.5" hidden="1" customHeight="1">
      <c r="A35" s="449"/>
      <c r="B35" s="439"/>
      <c r="C35" s="439"/>
      <c r="D35" s="439"/>
      <c r="E35" s="439"/>
      <c r="F35" s="439"/>
      <c r="G35" s="450" t="s">
        <v>53</v>
      </c>
      <c r="H35" s="451"/>
      <c r="I35" s="451"/>
      <c r="J35" s="451"/>
      <c r="K35" s="452"/>
      <c r="L35" s="213" t="s">
        <v>50</v>
      </c>
      <c r="M35" s="172">
        <v>744</v>
      </c>
      <c r="N35" s="169" t="e">
        <f>'оценка Учреждения'!H9</f>
        <v>#REF!</v>
      </c>
      <c r="O35" s="169" t="e">
        <f>'оценка Учреждения'!I9</f>
        <v>#REF!</v>
      </c>
      <c r="P35" s="169">
        <v>10</v>
      </c>
      <c r="Q35" s="169" t="e">
        <f t="shared" si="0"/>
        <v>#REF!</v>
      </c>
      <c r="R35" s="169"/>
      <c r="S35" s="160">
        <v>2</v>
      </c>
      <c r="T35" s="160" t="e">
        <f t="shared" si="1"/>
        <v>#REF!</v>
      </c>
    </row>
    <row r="36" spans="1:20" ht="43.5" hidden="1" customHeight="1">
      <c r="A36" s="447" t="s">
        <v>231</v>
      </c>
      <c r="B36" s="437" t="s">
        <v>191</v>
      </c>
      <c r="C36" s="437" t="s">
        <v>191</v>
      </c>
      <c r="D36" s="437" t="s">
        <v>263</v>
      </c>
      <c r="E36" s="437" t="s">
        <v>190</v>
      </c>
      <c r="F36" s="437"/>
      <c r="G36" s="450" t="s">
        <v>51</v>
      </c>
      <c r="H36" s="451"/>
      <c r="I36" s="451"/>
      <c r="J36" s="451"/>
      <c r="K36" s="452"/>
      <c r="L36" s="213" t="s">
        <v>50</v>
      </c>
      <c r="M36" s="172">
        <v>744</v>
      </c>
      <c r="N36" s="169" t="e">
        <f>'оценка Учреждения'!H11</f>
        <v>#REF!</v>
      </c>
      <c r="O36" s="169" t="e">
        <f>'оценка Учреждения'!I11</f>
        <v>#REF!</v>
      </c>
      <c r="P36" s="169">
        <v>10</v>
      </c>
      <c r="Q36" s="169" t="e">
        <f t="shared" si="0"/>
        <v>#REF!</v>
      </c>
      <c r="R36" s="169"/>
      <c r="T36" s="160" t="e">
        <f t="shared" si="1"/>
        <v>#REF!</v>
      </c>
    </row>
    <row r="37" spans="1:20" ht="43.5" hidden="1" customHeight="1">
      <c r="A37" s="448"/>
      <c r="B37" s="438"/>
      <c r="C37" s="438"/>
      <c r="D37" s="438"/>
      <c r="E37" s="438"/>
      <c r="F37" s="438"/>
      <c r="G37" s="450" t="s">
        <v>52</v>
      </c>
      <c r="H37" s="451"/>
      <c r="I37" s="451"/>
      <c r="J37" s="451"/>
      <c r="K37" s="452"/>
      <c r="L37" s="213" t="s">
        <v>50</v>
      </c>
      <c r="M37" s="172">
        <v>744</v>
      </c>
      <c r="N37" s="169" t="e">
        <f>'оценка Учреждения'!H12</f>
        <v>#REF!</v>
      </c>
      <c r="O37" s="169" t="e">
        <f>'оценка Учреждения'!I12</f>
        <v>#REF!</v>
      </c>
      <c r="P37" s="169">
        <v>10</v>
      </c>
      <c r="Q37" s="169" t="e">
        <f t="shared" si="0"/>
        <v>#REF!</v>
      </c>
      <c r="R37" s="169"/>
      <c r="T37" s="160" t="e">
        <f t="shared" si="1"/>
        <v>#REF!</v>
      </c>
    </row>
    <row r="38" spans="1:20" ht="43.5" hidden="1" customHeight="1">
      <c r="A38" s="449"/>
      <c r="B38" s="439"/>
      <c r="C38" s="439"/>
      <c r="D38" s="439"/>
      <c r="E38" s="439"/>
      <c r="F38" s="439"/>
      <c r="G38" s="450" t="s">
        <v>53</v>
      </c>
      <c r="H38" s="451"/>
      <c r="I38" s="451"/>
      <c r="J38" s="451"/>
      <c r="K38" s="452"/>
      <c r="L38" s="213" t="s">
        <v>50</v>
      </c>
      <c r="M38" s="172">
        <v>744</v>
      </c>
      <c r="N38" s="169" t="e">
        <f>'оценка Учреждения'!H13</f>
        <v>#REF!</v>
      </c>
      <c r="O38" s="169" t="e">
        <f>'оценка Учреждения'!I13</f>
        <v>#REF!</v>
      </c>
      <c r="P38" s="169">
        <v>10</v>
      </c>
      <c r="Q38" s="169" t="e">
        <f t="shared" si="0"/>
        <v>#REF!</v>
      </c>
      <c r="R38" s="169"/>
      <c r="S38" s="160">
        <v>3</v>
      </c>
      <c r="T38" s="160" t="e">
        <f t="shared" si="1"/>
        <v>#REF!</v>
      </c>
    </row>
    <row r="39" spans="1:20" hidden="1"/>
    <row r="40" spans="1:20" hidden="1"/>
    <row r="41" spans="1:20" ht="15.75" hidden="1" customHeight="1">
      <c r="A41" s="456" t="s">
        <v>194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173"/>
      <c r="R41" s="173"/>
      <c r="S41" s="173"/>
    </row>
    <row r="42" spans="1:20" ht="73.5" hidden="1" customHeight="1">
      <c r="A42" s="437" t="s">
        <v>173</v>
      </c>
      <c r="B42" s="440" t="s">
        <v>174</v>
      </c>
      <c r="C42" s="429"/>
      <c r="D42" s="443"/>
      <c r="E42" s="440" t="s">
        <v>175</v>
      </c>
      <c r="F42" s="443"/>
      <c r="G42" s="435" t="s">
        <v>195</v>
      </c>
      <c r="H42" s="430"/>
      <c r="I42" s="430"/>
      <c r="J42" s="430"/>
      <c r="K42" s="430"/>
      <c r="L42" s="430"/>
      <c r="M42" s="430"/>
      <c r="N42" s="430"/>
      <c r="O42" s="430"/>
      <c r="P42" s="430"/>
      <c r="Q42" s="453"/>
      <c r="R42" s="457" t="s">
        <v>196</v>
      </c>
    </row>
    <row r="43" spans="1:20" ht="24" hidden="1" customHeight="1">
      <c r="A43" s="438"/>
      <c r="B43" s="437" t="s">
        <v>177</v>
      </c>
      <c r="C43" s="437" t="s">
        <v>177</v>
      </c>
      <c r="D43" s="437" t="s">
        <v>177</v>
      </c>
      <c r="E43" s="437" t="s">
        <v>177</v>
      </c>
      <c r="F43" s="437" t="s">
        <v>177</v>
      </c>
      <c r="G43" s="437" t="s">
        <v>178</v>
      </c>
      <c r="H43" s="440" t="s">
        <v>179</v>
      </c>
      <c r="I43" s="429"/>
      <c r="J43" s="437" t="s">
        <v>180</v>
      </c>
      <c r="K43" s="437" t="s">
        <v>181</v>
      </c>
      <c r="L43" s="435" t="s">
        <v>182</v>
      </c>
      <c r="M43" s="453"/>
      <c r="N43" s="435" t="s">
        <v>183</v>
      </c>
      <c r="O43" s="453"/>
      <c r="P43" s="457" t="s">
        <v>184</v>
      </c>
      <c r="Q43" s="457"/>
      <c r="R43" s="457"/>
    </row>
    <row r="44" spans="1:20" ht="35.25" hidden="1" customHeight="1">
      <c r="A44" s="439"/>
      <c r="B44" s="439"/>
      <c r="C44" s="439"/>
      <c r="D44" s="439"/>
      <c r="E44" s="439"/>
      <c r="F44" s="439"/>
      <c r="G44" s="460"/>
      <c r="H44" s="213" t="s">
        <v>185</v>
      </c>
      <c r="I44" s="213" t="s">
        <v>186</v>
      </c>
      <c r="J44" s="439"/>
      <c r="K44" s="439"/>
      <c r="L44" s="436"/>
      <c r="M44" s="455"/>
      <c r="N44" s="436"/>
      <c r="O44" s="455"/>
      <c r="P44" s="457"/>
      <c r="Q44" s="457"/>
      <c r="R44" s="457"/>
    </row>
    <row r="45" spans="1:20" hidden="1">
      <c r="A45" s="171">
        <v>1</v>
      </c>
      <c r="B45" s="171">
        <v>2</v>
      </c>
      <c r="C45" s="171">
        <v>3</v>
      </c>
      <c r="D45" s="171">
        <v>4</v>
      </c>
      <c r="E45" s="171">
        <v>5</v>
      </c>
      <c r="F45" s="171">
        <v>6</v>
      </c>
      <c r="G45" s="171">
        <v>7</v>
      </c>
      <c r="H45" s="171">
        <v>8</v>
      </c>
      <c r="I45" s="171">
        <v>9</v>
      </c>
      <c r="J45" s="171">
        <v>10</v>
      </c>
      <c r="K45" s="171">
        <v>11</v>
      </c>
      <c r="L45" s="444">
        <v>12</v>
      </c>
      <c r="M45" s="446"/>
      <c r="N45" s="444">
        <v>13</v>
      </c>
      <c r="O45" s="446"/>
      <c r="P45" s="444">
        <v>14</v>
      </c>
      <c r="Q45" s="446"/>
      <c r="R45" s="171">
        <v>16</v>
      </c>
    </row>
    <row r="46" spans="1:20" ht="48" hidden="1" customHeight="1">
      <c r="A46" s="174" t="s">
        <v>229</v>
      </c>
      <c r="B46" s="169" t="s">
        <v>187</v>
      </c>
      <c r="C46" s="169" t="s">
        <v>188</v>
      </c>
      <c r="D46" s="169" t="s">
        <v>191</v>
      </c>
      <c r="E46" s="169" t="s">
        <v>190</v>
      </c>
      <c r="F46" s="169"/>
      <c r="G46" s="213" t="s">
        <v>49</v>
      </c>
      <c r="H46" s="213" t="s">
        <v>18</v>
      </c>
      <c r="I46" s="172">
        <v>792</v>
      </c>
      <c r="J46" s="169" t="e">
        <f>'оценка Учреждения'!H6</f>
        <v>#REF!</v>
      </c>
      <c r="K46" s="169" t="e">
        <f>'оценка Учреждения'!I6</f>
        <v>#REF!</v>
      </c>
      <c r="L46" s="458">
        <v>10</v>
      </c>
      <c r="M46" s="459"/>
      <c r="N46" s="458" t="e">
        <f>IF(K46*100/J46-100&lt;=10,0,K46*100/J46-100-10)</f>
        <v>#REF!</v>
      </c>
      <c r="O46" s="459"/>
      <c r="P46" s="440"/>
      <c r="Q46" s="443"/>
      <c r="R46" s="169"/>
      <c r="S46" s="160">
        <v>1</v>
      </c>
      <c r="T46" s="160" t="e">
        <f>K46*100/J46-100</f>
        <v>#REF!</v>
      </c>
    </row>
    <row r="47" spans="1:20" ht="59.25" hidden="1" customHeight="1">
      <c r="A47" s="174" t="s">
        <v>230</v>
      </c>
      <c r="B47" s="169" t="s">
        <v>191</v>
      </c>
      <c r="C47" s="169" t="s">
        <v>192</v>
      </c>
      <c r="D47" s="169" t="s">
        <v>193</v>
      </c>
      <c r="E47" s="169" t="s">
        <v>190</v>
      </c>
      <c r="F47" s="169"/>
      <c r="G47" s="213" t="s">
        <v>49</v>
      </c>
      <c r="H47" s="213" t="s">
        <v>18</v>
      </c>
      <c r="I47" s="172">
        <v>792</v>
      </c>
      <c r="J47" s="169" t="e">
        <f>'оценка Учреждения'!H10</f>
        <v>#REF!</v>
      </c>
      <c r="K47" s="169" t="e">
        <f>'оценка Учреждения'!I10</f>
        <v>#REF!</v>
      </c>
      <c r="L47" s="458">
        <v>10</v>
      </c>
      <c r="M47" s="459"/>
      <c r="N47" s="458" t="e">
        <f t="shared" ref="N47:N48" si="2">IF(K47*100/J47-100&lt;=10,0,K47*100/J47-100-10)</f>
        <v>#REF!</v>
      </c>
      <c r="O47" s="459"/>
      <c r="P47" s="440"/>
      <c r="Q47" s="443"/>
      <c r="R47" s="169"/>
      <c r="S47" s="160">
        <v>2</v>
      </c>
      <c r="T47" s="160" t="e">
        <f t="shared" ref="T47:T48" si="3">K47*100/J47-100</f>
        <v>#REF!</v>
      </c>
    </row>
    <row r="48" spans="1:20" ht="25.5" hidden="1" customHeight="1">
      <c r="A48" s="174" t="s">
        <v>231</v>
      </c>
      <c r="B48" s="169" t="s">
        <v>191</v>
      </c>
      <c r="C48" s="169" t="s">
        <v>191</v>
      </c>
      <c r="D48" s="169" t="s">
        <v>191</v>
      </c>
      <c r="E48" s="169" t="s">
        <v>190</v>
      </c>
      <c r="F48" s="169"/>
      <c r="G48" s="213" t="s">
        <v>49</v>
      </c>
      <c r="H48" s="213" t="s">
        <v>18</v>
      </c>
      <c r="I48" s="172">
        <v>792</v>
      </c>
      <c r="J48" s="169" t="e">
        <f>'оценка Учреждения'!H14</f>
        <v>#REF!</v>
      </c>
      <c r="K48" s="169" t="e">
        <f>'оценка Учреждения'!I14</f>
        <v>#REF!</v>
      </c>
      <c r="L48" s="458">
        <v>10</v>
      </c>
      <c r="M48" s="459"/>
      <c r="N48" s="458" t="e">
        <f t="shared" si="2"/>
        <v>#REF!</v>
      </c>
      <c r="O48" s="459"/>
      <c r="P48" s="440"/>
      <c r="Q48" s="443"/>
      <c r="R48" s="169"/>
      <c r="S48" s="160">
        <v>3</v>
      </c>
      <c r="T48" s="160" t="e">
        <f t="shared" si="3"/>
        <v>#REF!</v>
      </c>
    </row>
    <row r="50" spans="1:20" ht="19.5" customHeight="1">
      <c r="A50" s="432" t="s">
        <v>167</v>
      </c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3" t="s">
        <v>168</v>
      </c>
      <c r="Q50" s="434"/>
      <c r="R50" s="435" t="s">
        <v>169</v>
      </c>
      <c r="S50" s="168"/>
    </row>
    <row r="51" spans="1:20" ht="17.25" customHeight="1">
      <c r="A51" s="432" t="s">
        <v>170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3"/>
      <c r="Q51" s="434"/>
      <c r="R51" s="436"/>
      <c r="S51" s="168"/>
    </row>
    <row r="52" spans="1:20" ht="16.5" customHeight="1">
      <c r="A52" s="431" t="s">
        <v>171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</row>
    <row r="53" spans="1:20" ht="17.25" customHeight="1">
      <c r="A53" s="431" t="s">
        <v>172</v>
      </c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</row>
    <row r="54" spans="1:20" ht="51" customHeight="1">
      <c r="A54" s="437" t="s">
        <v>173</v>
      </c>
      <c r="B54" s="440" t="s">
        <v>174</v>
      </c>
      <c r="C54" s="441"/>
      <c r="D54" s="442"/>
      <c r="E54" s="440" t="s">
        <v>175</v>
      </c>
      <c r="F54" s="443"/>
      <c r="G54" s="440" t="s">
        <v>176</v>
      </c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43"/>
    </row>
    <row r="55" spans="1:20" ht="51" customHeight="1">
      <c r="A55" s="438"/>
      <c r="B55" s="437" t="s">
        <v>177</v>
      </c>
      <c r="C55" s="437" t="s">
        <v>177</v>
      </c>
      <c r="D55" s="437" t="s">
        <v>177</v>
      </c>
      <c r="E55" s="437" t="s">
        <v>177</v>
      </c>
      <c r="F55" s="437" t="s">
        <v>177</v>
      </c>
      <c r="G55" s="435" t="s">
        <v>178</v>
      </c>
      <c r="H55" s="430"/>
      <c r="I55" s="430"/>
      <c r="J55" s="430"/>
      <c r="K55" s="453"/>
      <c r="L55" s="440" t="s">
        <v>179</v>
      </c>
      <c r="M55" s="443"/>
      <c r="N55" s="437" t="s">
        <v>180</v>
      </c>
      <c r="O55" s="437" t="s">
        <v>181</v>
      </c>
      <c r="P55" s="437" t="s">
        <v>182</v>
      </c>
      <c r="Q55" s="437" t="s">
        <v>183</v>
      </c>
      <c r="R55" s="437" t="s">
        <v>184</v>
      </c>
    </row>
    <row r="56" spans="1:20" ht="22.5" customHeight="1">
      <c r="A56" s="439"/>
      <c r="B56" s="439"/>
      <c r="C56" s="439"/>
      <c r="D56" s="439"/>
      <c r="E56" s="439"/>
      <c r="F56" s="439"/>
      <c r="G56" s="436"/>
      <c r="H56" s="454"/>
      <c r="I56" s="454"/>
      <c r="J56" s="454"/>
      <c r="K56" s="455"/>
      <c r="L56" s="169" t="s">
        <v>185</v>
      </c>
      <c r="M56" s="170" t="s">
        <v>186</v>
      </c>
      <c r="N56" s="439"/>
      <c r="O56" s="439"/>
      <c r="P56" s="439"/>
      <c r="Q56" s="439"/>
      <c r="R56" s="439"/>
    </row>
    <row r="57" spans="1:20">
      <c r="A57" s="171">
        <v>1</v>
      </c>
      <c r="B57" s="171">
        <v>2</v>
      </c>
      <c r="C57" s="171">
        <v>3</v>
      </c>
      <c r="D57" s="171">
        <v>4</v>
      </c>
      <c r="E57" s="171">
        <v>5</v>
      </c>
      <c r="F57" s="171">
        <v>6</v>
      </c>
      <c r="G57" s="444">
        <v>7</v>
      </c>
      <c r="H57" s="445"/>
      <c r="I57" s="445"/>
      <c r="J57" s="445"/>
      <c r="K57" s="446"/>
      <c r="L57" s="171">
        <v>8</v>
      </c>
      <c r="M57" s="171">
        <v>9</v>
      </c>
      <c r="N57" s="171">
        <v>10</v>
      </c>
      <c r="O57" s="171">
        <v>11</v>
      </c>
      <c r="P57" s="171">
        <v>12</v>
      </c>
      <c r="Q57" s="171">
        <v>13</v>
      </c>
      <c r="R57" s="171">
        <v>14</v>
      </c>
    </row>
    <row r="58" spans="1:20" ht="43.5" customHeight="1">
      <c r="A58" s="447" t="s">
        <v>235</v>
      </c>
      <c r="B58" s="437" t="s">
        <v>187</v>
      </c>
      <c r="C58" s="437" t="s">
        <v>188</v>
      </c>
      <c r="D58" s="437" t="s">
        <v>189</v>
      </c>
      <c r="E58" s="437" t="s">
        <v>190</v>
      </c>
      <c r="F58" s="437"/>
      <c r="G58" s="450" t="s">
        <v>51</v>
      </c>
      <c r="H58" s="451"/>
      <c r="I58" s="451"/>
      <c r="J58" s="451"/>
      <c r="K58" s="452"/>
      <c r="L58" s="170" t="s">
        <v>50</v>
      </c>
      <c r="M58" s="172">
        <v>744</v>
      </c>
      <c r="N58" s="169">
        <f>'оценка Учреждения'!H15</f>
        <v>100</v>
      </c>
      <c r="O58" s="169">
        <f>'оценка Учреждения'!I15</f>
        <v>100</v>
      </c>
      <c r="P58" s="169">
        <v>10</v>
      </c>
      <c r="Q58" s="169">
        <f>IF(O58-N58&lt;=10,0,O58-N58-10)</f>
        <v>0</v>
      </c>
      <c r="R58" s="169"/>
      <c r="T58" s="160">
        <f>O58-N58</f>
        <v>0</v>
      </c>
    </row>
    <row r="59" spans="1:20" ht="43.5" customHeight="1">
      <c r="A59" s="448"/>
      <c r="B59" s="438"/>
      <c r="C59" s="438"/>
      <c r="D59" s="438"/>
      <c r="E59" s="438"/>
      <c r="F59" s="438"/>
      <c r="G59" s="450" t="s">
        <v>52</v>
      </c>
      <c r="H59" s="451"/>
      <c r="I59" s="451"/>
      <c r="J59" s="451"/>
      <c r="K59" s="452"/>
      <c r="L59" s="170" t="s">
        <v>50</v>
      </c>
      <c r="M59" s="172">
        <v>744</v>
      </c>
      <c r="N59" s="169">
        <f>'оценка Учреждения'!H16</f>
        <v>100</v>
      </c>
      <c r="O59" s="169">
        <f>'оценка Учреждения'!I16</f>
        <v>100</v>
      </c>
      <c r="P59" s="169">
        <v>10</v>
      </c>
      <c r="Q59" s="169">
        <f t="shared" ref="Q59:Q69" si="4">IF(O59-N59&lt;=10,0,O59-N59-10)</f>
        <v>0</v>
      </c>
      <c r="R59" s="169"/>
      <c r="T59" s="160">
        <f t="shared" ref="T59:T69" si="5">O59-N59</f>
        <v>0</v>
      </c>
    </row>
    <row r="60" spans="1:20" ht="43.5" customHeight="1">
      <c r="A60" s="449"/>
      <c r="B60" s="439"/>
      <c r="C60" s="439"/>
      <c r="D60" s="439"/>
      <c r="E60" s="439"/>
      <c r="F60" s="439"/>
      <c r="G60" s="450" t="s">
        <v>53</v>
      </c>
      <c r="H60" s="451"/>
      <c r="I60" s="451"/>
      <c r="J60" s="451"/>
      <c r="K60" s="452"/>
      <c r="L60" s="170" t="s">
        <v>50</v>
      </c>
      <c r="M60" s="172">
        <v>744</v>
      </c>
      <c r="N60" s="169">
        <f>'оценка Учреждения'!H17</f>
        <v>100</v>
      </c>
      <c r="O60" s="169">
        <f>'оценка Учреждения'!I17</f>
        <v>100</v>
      </c>
      <c r="P60" s="169">
        <v>10</v>
      </c>
      <c r="Q60" s="169">
        <f t="shared" si="4"/>
        <v>0</v>
      </c>
      <c r="R60" s="169"/>
      <c r="S60" s="160">
        <v>4</v>
      </c>
      <c r="T60" s="160">
        <f t="shared" si="5"/>
        <v>0</v>
      </c>
    </row>
    <row r="61" spans="1:20" ht="43.5" customHeight="1">
      <c r="A61" s="447" t="s">
        <v>236</v>
      </c>
      <c r="B61" s="437" t="s">
        <v>191</v>
      </c>
      <c r="C61" s="437" t="s">
        <v>192</v>
      </c>
      <c r="D61" s="437" t="s">
        <v>193</v>
      </c>
      <c r="E61" s="437" t="s">
        <v>190</v>
      </c>
      <c r="F61" s="437"/>
      <c r="G61" s="450" t="s">
        <v>51</v>
      </c>
      <c r="H61" s="451"/>
      <c r="I61" s="451"/>
      <c r="J61" s="451"/>
      <c r="K61" s="452"/>
      <c r="L61" s="170" t="s">
        <v>50</v>
      </c>
      <c r="M61" s="172">
        <v>744</v>
      </c>
      <c r="N61" s="169">
        <f>'оценка Учреждения'!H19</f>
        <v>100</v>
      </c>
      <c r="O61" s="169">
        <f>'оценка Учреждения'!I19</f>
        <v>100</v>
      </c>
      <c r="P61" s="169">
        <v>10</v>
      </c>
      <c r="Q61" s="169">
        <f t="shared" si="4"/>
        <v>0</v>
      </c>
      <c r="R61" s="169"/>
      <c r="T61" s="160">
        <f t="shared" si="5"/>
        <v>0</v>
      </c>
    </row>
    <row r="62" spans="1:20" ht="43.5" customHeight="1">
      <c r="A62" s="448"/>
      <c r="B62" s="438"/>
      <c r="C62" s="438"/>
      <c r="D62" s="438"/>
      <c r="E62" s="438"/>
      <c r="F62" s="438"/>
      <c r="G62" s="450" t="s">
        <v>52</v>
      </c>
      <c r="H62" s="451"/>
      <c r="I62" s="451"/>
      <c r="J62" s="451"/>
      <c r="K62" s="452"/>
      <c r="L62" s="170" t="s">
        <v>50</v>
      </c>
      <c r="M62" s="172">
        <v>744</v>
      </c>
      <c r="N62" s="169">
        <f>'оценка Учреждения'!H20</f>
        <v>100</v>
      </c>
      <c r="O62" s="169">
        <f>'оценка Учреждения'!I20</f>
        <v>100</v>
      </c>
      <c r="P62" s="169">
        <v>10</v>
      </c>
      <c r="Q62" s="169">
        <f t="shared" si="4"/>
        <v>0</v>
      </c>
      <c r="R62" s="169"/>
      <c r="T62" s="160">
        <f t="shared" si="5"/>
        <v>0</v>
      </c>
    </row>
    <row r="63" spans="1:20" ht="43.5" customHeight="1">
      <c r="A63" s="449"/>
      <c r="B63" s="439"/>
      <c r="C63" s="439"/>
      <c r="D63" s="439"/>
      <c r="E63" s="439"/>
      <c r="F63" s="439"/>
      <c r="G63" s="450" t="s">
        <v>53</v>
      </c>
      <c r="H63" s="451"/>
      <c r="I63" s="451"/>
      <c r="J63" s="451"/>
      <c r="K63" s="452"/>
      <c r="L63" s="170" t="s">
        <v>50</v>
      </c>
      <c r="M63" s="172">
        <v>744</v>
      </c>
      <c r="N63" s="169">
        <f>'оценка Учреждения'!H21</f>
        <v>0</v>
      </c>
      <c r="O63" s="169">
        <f>'оценка Учреждения'!I21</f>
        <v>0</v>
      </c>
      <c r="P63" s="169">
        <v>10</v>
      </c>
      <c r="Q63" s="169">
        <f t="shared" si="4"/>
        <v>0</v>
      </c>
      <c r="R63" s="169"/>
      <c r="S63" s="160">
        <v>5</v>
      </c>
      <c r="T63" s="160">
        <f t="shared" si="5"/>
        <v>0</v>
      </c>
    </row>
    <row r="64" spans="1:20" ht="43.5" customHeight="1">
      <c r="A64" s="447" t="s">
        <v>237</v>
      </c>
      <c r="B64" s="437" t="s">
        <v>191</v>
      </c>
      <c r="C64" s="437" t="s">
        <v>191</v>
      </c>
      <c r="D64" s="437" t="s">
        <v>189</v>
      </c>
      <c r="E64" s="437" t="s">
        <v>190</v>
      </c>
      <c r="F64" s="437"/>
      <c r="G64" s="450" t="s">
        <v>51</v>
      </c>
      <c r="H64" s="451"/>
      <c r="I64" s="451"/>
      <c r="J64" s="451"/>
      <c r="K64" s="452"/>
      <c r="L64" s="170" t="s">
        <v>50</v>
      </c>
      <c r="M64" s="172">
        <v>744</v>
      </c>
      <c r="N64" s="169">
        <f>'оценка Учреждения'!H23</f>
        <v>100</v>
      </c>
      <c r="O64" s="169">
        <f>'оценка Учреждения'!I23</f>
        <v>100</v>
      </c>
      <c r="P64" s="169">
        <v>10</v>
      </c>
      <c r="Q64" s="169">
        <f t="shared" si="4"/>
        <v>0</v>
      </c>
      <c r="R64" s="169"/>
      <c r="T64" s="160">
        <f t="shared" si="5"/>
        <v>0</v>
      </c>
    </row>
    <row r="65" spans="1:20" ht="43.5" customHeight="1">
      <c r="A65" s="448"/>
      <c r="B65" s="438"/>
      <c r="C65" s="438"/>
      <c r="D65" s="438"/>
      <c r="E65" s="438"/>
      <c r="F65" s="438"/>
      <c r="G65" s="450" t="s">
        <v>52</v>
      </c>
      <c r="H65" s="451"/>
      <c r="I65" s="451"/>
      <c r="J65" s="451"/>
      <c r="K65" s="452"/>
      <c r="L65" s="170" t="s">
        <v>50</v>
      </c>
      <c r="M65" s="172">
        <v>744</v>
      </c>
      <c r="N65" s="169">
        <f>'оценка Учреждения'!H24</f>
        <v>100</v>
      </c>
      <c r="O65" s="169">
        <f>'оценка Учреждения'!I24</f>
        <v>100</v>
      </c>
      <c r="P65" s="169">
        <v>10</v>
      </c>
      <c r="Q65" s="169">
        <f t="shared" si="4"/>
        <v>0</v>
      </c>
      <c r="R65" s="169"/>
      <c r="T65" s="160">
        <f t="shared" si="5"/>
        <v>0</v>
      </c>
    </row>
    <row r="66" spans="1:20" ht="43.5" customHeight="1">
      <c r="A66" s="449"/>
      <c r="B66" s="439"/>
      <c r="C66" s="439"/>
      <c r="D66" s="439"/>
      <c r="E66" s="439"/>
      <c r="F66" s="439"/>
      <c r="G66" s="450" t="s">
        <v>53</v>
      </c>
      <c r="H66" s="451"/>
      <c r="I66" s="451"/>
      <c r="J66" s="451"/>
      <c r="K66" s="452"/>
      <c r="L66" s="170" t="s">
        <v>50</v>
      </c>
      <c r="M66" s="172">
        <v>744</v>
      </c>
      <c r="N66" s="169">
        <f>'оценка Учреждения'!H25</f>
        <v>100</v>
      </c>
      <c r="O66" s="169">
        <f>'оценка Учреждения'!I25</f>
        <v>100</v>
      </c>
      <c r="P66" s="169">
        <v>10</v>
      </c>
      <c r="Q66" s="169">
        <f t="shared" si="4"/>
        <v>0</v>
      </c>
      <c r="R66" s="169"/>
      <c r="S66" s="160">
        <v>6</v>
      </c>
      <c r="T66" s="160">
        <f t="shared" si="5"/>
        <v>0</v>
      </c>
    </row>
    <row r="67" spans="1:20" ht="43.5" customHeight="1">
      <c r="A67" s="447" t="s">
        <v>238</v>
      </c>
      <c r="B67" s="437" t="s">
        <v>191</v>
      </c>
      <c r="C67" s="437" t="s">
        <v>191</v>
      </c>
      <c r="D67" s="437" t="s">
        <v>193</v>
      </c>
      <c r="E67" s="437" t="s">
        <v>190</v>
      </c>
      <c r="F67" s="437"/>
      <c r="G67" s="450" t="s">
        <v>51</v>
      </c>
      <c r="H67" s="451"/>
      <c r="I67" s="451"/>
      <c r="J67" s="451"/>
      <c r="K67" s="452"/>
      <c r="L67" s="170" t="s">
        <v>50</v>
      </c>
      <c r="M67" s="172">
        <v>744</v>
      </c>
      <c r="N67" s="169">
        <f>'оценка Учреждения'!H27</f>
        <v>100</v>
      </c>
      <c r="O67" s="169">
        <f>'оценка Учреждения'!I27</f>
        <v>100</v>
      </c>
      <c r="P67" s="169">
        <v>10</v>
      </c>
      <c r="Q67" s="169">
        <f t="shared" si="4"/>
        <v>0</v>
      </c>
      <c r="R67" s="169"/>
      <c r="T67" s="160">
        <f t="shared" si="5"/>
        <v>0</v>
      </c>
    </row>
    <row r="68" spans="1:20" ht="43.5" customHeight="1">
      <c r="A68" s="448"/>
      <c r="B68" s="438"/>
      <c r="C68" s="438"/>
      <c r="D68" s="438"/>
      <c r="E68" s="438"/>
      <c r="F68" s="438"/>
      <c r="G68" s="450" t="s">
        <v>52</v>
      </c>
      <c r="H68" s="451"/>
      <c r="I68" s="451"/>
      <c r="J68" s="451"/>
      <c r="K68" s="452"/>
      <c r="L68" s="170" t="s">
        <v>50</v>
      </c>
      <c r="M68" s="172">
        <v>744</v>
      </c>
      <c r="N68" s="169">
        <f>'оценка Учреждения'!H28</f>
        <v>93</v>
      </c>
      <c r="O68" s="169">
        <f>'оценка Учреждения'!I28</f>
        <v>100</v>
      </c>
      <c r="P68" s="169">
        <v>10</v>
      </c>
      <c r="Q68" s="169">
        <f t="shared" si="4"/>
        <v>0</v>
      </c>
      <c r="R68" s="169"/>
      <c r="T68" s="160">
        <f t="shared" si="5"/>
        <v>7</v>
      </c>
    </row>
    <row r="69" spans="1:20" ht="43.5" customHeight="1">
      <c r="A69" s="449"/>
      <c r="B69" s="439"/>
      <c r="C69" s="439"/>
      <c r="D69" s="439"/>
      <c r="E69" s="439"/>
      <c r="F69" s="439"/>
      <c r="G69" s="450" t="s">
        <v>53</v>
      </c>
      <c r="H69" s="451"/>
      <c r="I69" s="451"/>
      <c r="J69" s="451"/>
      <c r="K69" s="452"/>
      <c r="L69" s="170" t="s">
        <v>50</v>
      </c>
      <c r="M69" s="172">
        <v>744</v>
      </c>
      <c r="N69" s="169">
        <f>'оценка Учреждения'!H29</f>
        <v>0</v>
      </c>
      <c r="O69" s="169">
        <f>'оценка Учреждения'!I29</f>
        <v>0</v>
      </c>
      <c r="P69" s="169">
        <v>10</v>
      </c>
      <c r="Q69" s="169">
        <f t="shared" si="4"/>
        <v>0</v>
      </c>
      <c r="R69" s="169"/>
      <c r="S69" s="160">
        <v>7</v>
      </c>
      <c r="T69" s="160">
        <f t="shared" si="5"/>
        <v>0</v>
      </c>
    </row>
    <row r="72" spans="1:20" ht="15.75" customHeight="1">
      <c r="A72" s="456" t="s">
        <v>194</v>
      </c>
      <c r="B72" s="456"/>
      <c r="C72" s="456"/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173"/>
      <c r="R72" s="173"/>
      <c r="S72" s="173"/>
    </row>
    <row r="73" spans="1:20" ht="73.5" customHeight="1">
      <c r="A73" s="437" t="s">
        <v>173</v>
      </c>
      <c r="B73" s="440" t="s">
        <v>174</v>
      </c>
      <c r="C73" s="429"/>
      <c r="D73" s="443"/>
      <c r="E73" s="440" t="s">
        <v>175</v>
      </c>
      <c r="F73" s="443"/>
      <c r="G73" s="435" t="s">
        <v>195</v>
      </c>
      <c r="H73" s="430"/>
      <c r="I73" s="430"/>
      <c r="J73" s="430"/>
      <c r="K73" s="430"/>
      <c r="L73" s="430"/>
      <c r="M73" s="430"/>
      <c r="N73" s="430"/>
      <c r="O73" s="430"/>
      <c r="P73" s="430"/>
      <c r="Q73" s="453"/>
      <c r="R73" s="457" t="s">
        <v>196</v>
      </c>
    </row>
    <row r="74" spans="1:20" ht="24" customHeight="1">
      <c r="A74" s="438"/>
      <c r="B74" s="437" t="s">
        <v>177</v>
      </c>
      <c r="C74" s="437" t="s">
        <v>177</v>
      </c>
      <c r="D74" s="437" t="s">
        <v>177</v>
      </c>
      <c r="E74" s="437" t="s">
        <v>177</v>
      </c>
      <c r="F74" s="437" t="s">
        <v>177</v>
      </c>
      <c r="G74" s="437" t="s">
        <v>178</v>
      </c>
      <c r="H74" s="440" t="s">
        <v>179</v>
      </c>
      <c r="I74" s="429"/>
      <c r="J74" s="437" t="s">
        <v>180</v>
      </c>
      <c r="K74" s="437" t="s">
        <v>181</v>
      </c>
      <c r="L74" s="435" t="s">
        <v>182</v>
      </c>
      <c r="M74" s="453"/>
      <c r="N74" s="435" t="s">
        <v>183</v>
      </c>
      <c r="O74" s="453"/>
      <c r="P74" s="457" t="s">
        <v>184</v>
      </c>
      <c r="Q74" s="457"/>
      <c r="R74" s="457"/>
    </row>
    <row r="75" spans="1:20" ht="35.25" customHeight="1">
      <c r="A75" s="439"/>
      <c r="B75" s="439"/>
      <c r="C75" s="439"/>
      <c r="D75" s="439"/>
      <c r="E75" s="439"/>
      <c r="F75" s="439"/>
      <c r="G75" s="460"/>
      <c r="H75" s="170" t="s">
        <v>185</v>
      </c>
      <c r="I75" s="170" t="s">
        <v>186</v>
      </c>
      <c r="J75" s="439"/>
      <c r="K75" s="439"/>
      <c r="L75" s="436"/>
      <c r="M75" s="455"/>
      <c r="N75" s="436"/>
      <c r="O75" s="455"/>
      <c r="P75" s="457"/>
      <c r="Q75" s="457"/>
      <c r="R75" s="457"/>
    </row>
    <row r="76" spans="1:20">
      <c r="A76" s="171">
        <v>1</v>
      </c>
      <c r="B76" s="171">
        <v>2</v>
      </c>
      <c r="C76" s="171">
        <v>3</v>
      </c>
      <c r="D76" s="171">
        <v>4</v>
      </c>
      <c r="E76" s="171">
        <v>5</v>
      </c>
      <c r="F76" s="171">
        <v>6</v>
      </c>
      <c r="G76" s="171">
        <v>7</v>
      </c>
      <c r="H76" s="171">
        <v>8</v>
      </c>
      <c r="I76" s="171">
        <v>9</v>
      </c>
      <c r="J76" s="171">
        <v>10</v>
      </c>
      <c r="K76" s="171">
        <v>11</v>
      </c>
      <c r="L76" s="444">
        <v>12</v>
      </c>
      <c r="M76" s="446"/>
      <c r="N76" s="444">
        <v>13</v>
      </c>
      <c r="O76" s="446"/>
      <c r="P76" s="444">
        <v>14</v>
      </c>
      <c r="Q76" s="446"/>
      <c r="R76" s="171">
        <v>16</v>
      </c>
    </row>
    <row r="77" spans="1:20" ht="48" customHeight="1">
      <c r="A77" s="174" t="s">
        <v>235</v>
      </c>
      <c r="B77" s="169" t="s">
        <v>187</v>
      </c>
      <c r="C77" s="169" t="s">
        <v>188</v>
      </c>
      <c r="D77" s="169" t="s">
        <v>191</v>
      </c>
      <c r="E77" s="169" t="s">
        <v>190</v>
      </c>
      <c r="F77" s="169"/>
      <c r="G77" s="170" t="s">
        <v>49</v>
      </c>
      <c r="H77" s="170" t="s">
        <v>18</v>
      </c>
      <c r="I77" s="172">
        <v>792</v>
      </c>
      <c r="J77" s="169">
        <f>'оценка Учреждения'!H18</f>
        <v>12.56</v>
      </c>
      <c r="K77" s="169">
        <f>'оценка Учреждения'!I18</f>
        <v>15.67</v>
      </c>
      <c r="L77" s="458">
        <v>10</v>
      </c>
      <c r="M77" s="459"/>
      <c r="N77" s="458">
        <f>IF(K77*100/J77-100&lt;=10,0,K77*100/J77-100-10)</f>
        <v>14.761146496815286</v>
      </c>
      <c r="O77" s="459"/>
      <c r="P77" s="440"/>
      <c r="Q77" s="443"/>
      <c r="R77" s="169"/>
      <c r="S77" s="160">
        <v>4</v>
      </c>
      <c r="T77" s="160">
        <f>K77*100/J77-100</f>
        <v>24.761146496815286</v>
      </c>
    </row>
    <row r="78" spans="1:20" ht="60" customHeight="1">
      <c r="A78" s="174" t="s">
        <v>236</v>
      </c>
      <c r="B78" s="169" t="s">
        <v>191</v>
      </c>
      <c r="C78" s="169" t="s">
        <v>192</v>
      </c>
      <c r="D78" s="169" t="s">
        <v>193</v>
      </c>
      <c r="E78" s="169" t="s">
        <v>190</v>
      </c>
      <c r="F78" s="169"/>
      <c r="G78" s="170" t="s">
        <v>49</v>
      </c>
      <c r="H78" s="170" t="s">
        <v>18</v>
      </c>
      <c r="I78" s="172">
        <v>792</v>
      </c>
      <c r="J78" s="169">
        <f>'оценка Учреждения'!H22</f>
        <v>0.44</v>
      </c>
      <c r="K78" s="169">
        <f>'оценка Учреждения'!I22</f>
        <v>0.44</v>
      </c>
      <c r="L78" s="458">
        <v>10</v>
      </c>
      <c r="M78" s="459"/>
      <c r="N78" s="458">
        <f t="shared" ref="N78:N80" si="6">IF(K78*100/J78-100&lt;=10,0,K78*100/J78-100-10)</f>
        <v>0</v>
      </c>
      <c r="O78" s="459"/>
      <c r="P78" s="440"/>
      <c r="Q78" s="443"/>
      <c r="R78" s="169"/>
      <c r="S78" s="160">
        <v>5</v>
      </c>
      <c r="T78" s="160">
        <f t="shared" ref="T78:T80" si="7">K78*100/J78-100</f>
        <v>0</v>
      </c>
    </row>
    <row r="79" spans="1:20" ht="25.5" customHeight="1">
      <c r="A79" s="174" t="s">
        <v>237</v>
      </c>
      <c r="B79" s="169" t="s">
        <v>191</v>
      </c>
      <c r="C79" s="169" t="s">
        <v>191</v>
      </c>
      <c r="D79" s="169" t="s">
        <v>191</v>
      </c>
      <c r="E79" s="169" t="s">
        <v>190</v>
      </c>
      <c r="F79" s="169"/>
      <c r="G79" s="170" t="s">
        <v>49</v>
      </c>
      <c r="H79" s="170" t="s">
        <v>18</v>
      </c>
      <c r="I79" s="172">
        <v>792</v>
      </c>
      <c r="J79" s="169">
        <f>'оценка Учреждения'!H26</f>
        <v>303.22000000000003</v>
      </c>
      <c r="K79" s="169">
        <f>'оценка Учреждения'!I26</f>
        <v>314.89</v>
      </c>
      <c r="L79" s="458">
        <v>10</v>
      </c>
      <c r="M79" s="459"/>
      <c r="N79" s="458">
        <f t="shared" si="6"/>
        <v>0</v>
      </c>
      <c r="O79" s="459"/>
      <c r="P79" s="440"/>
      <c r="Q79" s="443"/>
      <c r="R79" s="169"/>
      <c r="S79" s="160">
        <v>6</v>
      </c>
      <c r="T79" s="160">
        <f t="shared" si="7"/>
        <v>3.8486907196095217</v>
      </c>
    </row>
    <row r="80" spans="1:20" ht="62.25" customHeight="1">
      <c r="A80" s="174" t="s">
        <v>238</v>
      </c>
      <c r="B80" s="169" t="s">
        <v>191</v>
      </c>
      <c r="C80" s="169" t="s">
        <v>191</v>
      </c>
      <c r="D80" s="169" t="s">
        <v>193</v>
      </c>
      <c r="E80" s="169" t="s">
        <v>190</v>
      </c>
      <c r="F80" s="169"/>
      <c r="G80" s="170" t="s">
        <v>49</v>
      </c>
      <c r="H80" s="170" t="s">
        <v>18</v>
      </c>
      <c r="I80" s="172">
        <v>792</v>
      </c>
      <c r="J80" s="169">
        <f>'оценка Учреждения'!H30</f>
        <v>1</v>
      </c>
      <c r="K80" s="169">
        <f>'оценка Учреждения'!I30</f>
        <v>1.56</v>
      </c>
      <c r="L80" s="458">
        <v>10</v>
      </c>
      <c r="M80" s="459"/>
      <c r="N80" s="458">
        <f t="shared" si="6"/>
        <v>46</v>
      </c>
      <c r="O80" s="459"/>
      <c r="P80" s="440"/>
      <c r="Q80" s="443"/>
      <c r="R80" s="169"/>
      <c r="S80" s="160">
        <v>7</v>
      </c>
      <c r="T80" s="160">
        <f t="shared" si="7"/>
        <v>56</v>
      </c>
    </row>
    <row r="82" spans="1:20">
      <c r="A82" s="160" t="s">
        <v>197</v>
      </c>
    </row>
    <row r="83" spans="1:20" ht="31.5" customHeight="1">
      <c r="A83" s="432" t="s">
        <v>198</v>
      </c>
      <c r="B83" s="432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3" t="s">
        <v>168</v>
      </c>
      <c r="Q83" s="434"/>
      <c r="R83" s="435" t="s">
        <v>199</v>
      </c>
      <c r="S83" s="168"/>
    </row>
    <row r="84" spans="1:20" ht="17.25" customHeight="1">
      <c r="A84" s="432" t="s">
        <v>170</v>
      </c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3"/>
      <c r="Q84" s="434"/>
      <c r="R84" s="436"/>
      <c r="S84" s="168"/>
    </row>
    <row r="85" spans="1:20" ht="16.5" customHeight="1">
      <c r="A85" s="431" t="s">
        <v>171</v>
      </c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</row>
    <row r="86" spans="1:20" ht="17.25" customHeight="1">
      <c r="A86" s="431" t="s">
        <v>172</v>
      </c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</row>
    <row r="87" spans="1:20" ht="75" customHeight="1">
      <c r="A87" s="437" t="s">
        <v>173</v>
      </c>
      <c r="B87" s="440" t="s">
        <v>174</v>
      </c>
      <c r="C87" s="441"/>
      <c r="D87" s="442"/>
      <c r="E87" s="440" t="s">
        <v>175</v>
      </c>
      <c r="F87" s="443"/>
      <c r="G87" s="440" t="s">
        <v>176</v>
      </c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43"/>
    </row>
    <row r="88" spans="1:20" ht="60" customHeight="1">
      <c r="A88" s="438"/>
      <c r="B88" s="437" t="s">
        <v>177</v>
      </c>
      <c r="C88" s="437" t="s">
        <v>177</v>
      </c>
      <c r="D88" s="437" t="s">
        <v>177</v>
      </c>
      <c r="E88" s="437" t="s">
        <v>177</v>
      </c>
      <c r="F88" s="437" t="s">
        <v>177</v>
      </c>
      <c r="G88" s="435" t="s">
        <v>178</v>
      </c>
      <c r="H88" s="430"/>
      <c r="I88" s="430"/>
      <c r="J88" s="430"/>
      <c r="K88" s="453"/>
      <c r="L88" s="440" t="s">
        <v>179</v>
      </c>
      <c r="M88" s="443"/>
      <c r="N88" s="437" t="s">
        <v>180</v>
      </c>
      <c r="O88" s="437" t="s">
        <v>181</v>
      </c>
      <c r="P88" s="437" t="s">
        <v>182</v>
      </c>
      <c r="Q88" s="437" t="s">
        <v>183</v>
      </c>
      <c r="R88" s="437" t="s">
        <v>184</v>
      </c>
    </row>
    <row r="89" spans="1:20" ht="22.5" customHeight="1">
      <c r="A89" s="439"/>
      <c r="B89" s="439"/>
      <c r="C89" s="439"/>
      <c r="D89" s="439"/>
      <c r="E89" s="439"/>
      <c r="F89" s="439"/>
      <c r="G89" s="436"/>
      <c r="H89" s="454"/>
      <c r="I89" s="454"/>
      <c r="J89" s="454"/>
      <c r="K89" s="455"/>
      <c r="L89" s="169" t="s">
        <v>185</v>
      </c>
      <c r="M89" s="170" t="s">
        <v>186</v>
      </c>
      <c r="N89" s="439"/>
      <c r="O89" s="439"/>
      <c r="P89" s="439"/>
      <c r="Q89" s="439"/>
      <c r="R89" s="439"/>
    </row>
    <row r="90" spans="1:20">
      <c r="A90" s="171">
        <v>1</v>
      </c>
      <c r="B90" s="171">
        <v>2</v>
      </c>
      <c r="C90" s="171">
        <v>3</v>
      </c>
      <c r="D90" s="171">
        <v>4</v>
      </c>
      <c r="E90" s="171">
        <v>5</v>
      </c>
      <c r="F90" s="171">
        <v>6</v>
      </c>
      <c r="G90" s="444">
        <v>7</v>
      </c>
      <c r="H90" s="445"/>
      <c r="I90" s="445"/>
      <c r="J90" s="445"/>
      <c r="K90" s="446"/>
      <c r="L90" s="171">
        <v>8</v>
      </c>
      <c r="M90" s="171">
        <v>9</v>
      </c>
      <c r="N90" s="171">
        <v>10</v>
      </c>
      <c r="O90" s="171">
        <v>11</v>
      </c>
      <c r="P90" s="171">
        <v>12</v>
      </c>
      <c r="Q90" s="171">
        <v>13</v>
      </c>
      <c r="R90" s="171">
        <v>14</v>
      </c>
    </row>
    <row r="91" spans="1:20" ht="36" customHeight="1">
      <c r="A91" s="447" t="s">
        <v>239</v>
      </c>
      <c r="B91" s="437" t="s">
        <v>187</v>
      </c>
      <c r="C91" s="437" t="s">
        <v>188</v>
      </c>
      <c r="D91" s="437" t="s">
        <v>189</v>
      </c>
      <c r="E91" s="437" t="s">
        <v>190</v>
      </c>
      <c r="F91" s="437"/>
      <c r="G91" s="450" t="s">
        <v>51</v>
      </c>
      <c r="H91" s="451"/>
      <c r="I91" s="451"/>
      <c r="J91" s="451"/>
      <c r="K91" s="452"/>
      <c r="L91" s="170" t="s">
        <v>50</v>
      </c>
      <c r="M91" s="172">
        <v>744</v>
      </c>
      <c r="N91" s="169">
        <f>'оценка Учреждения'!H31</f>
        <v>100</v>
      </c>
      <c r="O91" s="169">
        <f>'оценка Учреждения'!I31</f>
        <v>100</v>
      </c>
      <c r="P91" s="169">
        <v>10</v>
      </c>
      <c r="Q91" s="169">
        <f t="shared" ref="Q91:Q105" si="8">IF(O91-N91&lt;=10,0,O91-N91-10)</f>
        <v>0</v>
      </c>
      <c r="R91" s="169"/>
      <c r="T91" s="160">
        <f t="shared" ref="T91:T105" si="9">O91-N91</f>
        <v>0</v>
      </c>
    </row>
    <row r="92" spans="1:20" ht="38.25" customHeight="1">
      <c r="A92" s="448"/>
      <c r="B92" s="438"/>
      <c r="C92" s="438"/>
      <c r="D92" s="438"/>
      <c r="E92" s="438"/>
      <c r="F92" s="438"/>
      <c r="G92" s="450" t="s">
        <v>52</v>
      </c>
      <c r="H92" s="451"/>
      <c r="I92" s="451"/>
      <c r="J92" s="451"/>
      <c r="K92" s="452"/>
      <c r="L92" s="170" t="s">
        <v>50</v>
      </c>
      <c r="M92" s="172">
        <v>744</v>
      </c>
      <c r="N92" s="169">
        <f>'оценка Учреждения'!H32</f>
        <v>94</v>
      </c>
      <c r="O92" s="169">
        <f>'оценка Учреждения'!I32</f>
        <v>100</v>
      </c>
      <c r="P92" s="169">
        <v>10</v>
      </c>
      <c r="Q92" s="169">
        <f t="shared" si="8"/>
        <v>0</v>
      </c>
      <c r="R92" s="169"/>
      <c r="T92" s="160">
        <f t="shared" si="9"/>
        <v>6</v>
      </c>
    </row>
    <row r="93" spans="1:20" ht="33.75" customHeight="1">
      <c r="A93" s="449"/>
      <c r="B93" s="439"/>
      <c r="C93" s="439"/>
      <c r="D93" s="439"/>
      <c r="E93" s="439"/>
      <c r="F93" s="439"/>
      <c r="G93" s="450" t="s">
        <v>82</v>
      </c>
      <c r="H93" s="451"/>
      <c r="I93" s="451"/>
      <c r="J93" s="451"/>
      <c r="K93" s="452"/>
      <c r="L93" s="170" t="s">
        <v>50</v>
      </c>
      <c r="M93" s="172">
        <v>744</v>
      </c>
      <c r="N93" s="169">
        <f>'оценка Учреждения'!H33</f>
        <v>100</v>
      </c>
      <c r="O93" s="169">
        <f>'оценка Учреждения'!I33</f>
        <v>100</v>
      </c>
      <c r="P93" s="169">
        <v>10</v>
      </c>
      <c r="Q93" s="169">
        <f t="shared" si="8"/>
        <v>0</v>
      </c>
      <c r="R93" s="169"/>
      <c r="S93" s="160">
        <v>8</v>
      </c>
      <c r="T93" s="160">
        <f t="shared" si="9"/>
        <v>0</v>
      </c>
    </row>
    <row r="94" spans="1:20" ht="46.5" hidden="1" customHeight="1">
      <c r="A94" s="447" t="s">
        <v>240</v>
      </c>
      <c r="B94" s="437" t="s">
        <v>200</v>
      </c>
      <c r="C94" s="437" t="s">
        <v>189</v>
      </c>
      <c r="D94" s="437" t="s">
        <v>189</v>
      </c>
      <c r="E94" s="437" t="s">
        <v>190</v>
      </c>
      <c r="F94" s="437"/>
      <c r="G94" s="450" t="s">
        <v>51</v>
      </c>
      <c r="H94" s="451"/>
      <c r="I94" s="451"/>
      <c r="J94" s="451"/>
      <c r="K94" s="452"/>
      <c r="L94" s="170" t="s">
        <v>50</v>
      </c>
      <c r="M94" s="172">
        <v>744</v>
      </c>
      <c r="N94" s="169" t="e">
        <f>'оценка Учреждения'!H35</f>
        <v>#REF!</v>
      </c>
      <c r="O94" s="169" t="e">
        <f>'оценка Учреждения'!I35</f>
        <v>#REF!</v>
      </c>
      <c r="P94" s="169">
        <v>10</v>
      </c>
      <c r="Q94" s="169" t="e">
        <f t="shared" si="8"/>
        <v>#REF!</v>
      </c>
      <c r="R94" s="169"/>
      <c r="T94" s="160" t="e">
        <f t="shared" si="9"/>
        <v>#REF!</v>
      </c>
    </row>
    <row r="95" spans="1:20" ht="46.5" hidden="1" customHeight="1">
      <c r="A95" s="448"/>
      <c r="B95" s="438"/>
      <c r="C95" s="438"/>
      <c r="D95" s="438"/>
      <c r="E95" s="438"/>
      <c r="F95" s="438"/>
      <c r="G95" s="450" t="s">
        <v>52</v>
      </c>
      <c r="H95" s="451"/>
      <c r="I95" s="451"/>
      <c r="J95" s="451"/>
      <c r="K95" s="452"/>
      <c r="L95" s="170" t="s">
        <v>50</v>
      </c>
      <c r="M95" s="172">
        <v>744</v>
      </c>
      <c r="N95" s="169" t="e">
        <f>'оценка Учреждения'!H36</f>
        <v>#REF!</v>
      </c>
      <c r="O95" s="169" t="e">
        <f>'оценка Учреждения'!I36</f>
        <v>#REF!</v>
      </c>
      <c r="P95" s="169">
        <v>10</v>
      </c>
      <c r="Q95" s="169" t="e">
        <f t="shared" si="8"/>
        <v>#REF!</v>
      </c>
      <c r="R95" s="169"/>
      <c r="T95" s="160" t="e">
        <f t="shared" si="9"/>
        <v>#REF!</v>
      </c>
    </row>
    <row r="96" spans="1:20" ht="46.5" hidden="1" customHeight="1">
      <c r="A96" s="449"/>
      <c r="B96" s="439"/>
      <c r="C96" s="439"/>
      <c r="D96" s="439"/>
      <c r="E96" s="439"/>
      <c r="F96" s="439"/>
      <c r="G96" s="450" t="s">
        <v>82</v>
      </c>
      <c r="H96" s="451"/>
      <c r="I96" s="451"/>
      <c r="J96" s="451"/>
      <c r="K96" s="452"/>
      <c r="L96" s="170" t="s">
        <v>50</v>
      </c>
      <c r="M96" s="172">
        <v>744</v>
      </c>
      <c r="N96" s="169" t="e">
        <f>'оценка Учреждения'!H37</f>
        <v>#REF!</v>
      </c>
      <c r="O96" s="169" t="e">
        <f>'оценка Учреждения'!I37</f>
        <v>#REF!</v>
      </c>
      <c r="P96" s="169">
        <v>10</v>
      </c>
      <c r="Q96" s="169" t="e">
        <f t="shared" si="8"/>
        <v>#REF!</v>
      </c>
      <c r="R96" s="169"/>
      <c r="S96" s="160">
        <v>9</v>
      </c>
      <c r="T96" s="160" t="e">
        <f t="shared" si="9"/>
        <v>#REF!</v>
      </c>
    </row>
    <row r="97" spans="1:20" ht="36" customHeight="1">
      <c r="A97" s="447" t="s">
        <v>241</v>
      </c>
      <c r="B97" s="437" t="s">
        <v>189</v>
      </c>
      <c r="C97" s="437" t="s">
        <v>192</v>
      </c>
      <c r="D97" s="437" t="s">
        <v>193</v>
      </c>
      <c r="E97" s="437" t="s">
        <v>190</v>
      </c>
      <c r="F97" s="437"/>
      <c r="G97" s="450" t="s">
        <v>51</v>
      </c>
      <c r="H97" s="451"/>
      <c r="I97" s="451"/>
      <c r="J97" s="451"/>
      <c r="K97" s="452"/>
      <c r="L97" s="170" t="s">
        <v>50</v>
      </c>
      <c r="M97" s="172">
        <v>744</v>
      </c>
      <c r="N97" s="169">
        <f>'оценка Учреждения'!H39</f>
        <v>100</v>
      </c>
      <c r="O97" s="169">
        <f>'оценка Учреждения'!I39</f>
        <v>100</v>
      </c>
      <c r="P97" s="169">
        <v>10</v>
      </c>
      <c r="Q97" s="169">
        <f t="shared" si="8"/>
        <v>0</v>
      </c>
      <c r="R97" s="169"/>
      <c r="T97" s="160">
        <f t="shared" si="9"/>
        <v>0</v>
      </c>
    </row>
    <row r="98" spans="1:20" ht="38.25" customHeight="1">
      <c r="A98" s="448"/>
      <c r="B98" s="438"/>
      <c r="C98" s="438"/>
      <c r="D98" s="438"/>
      <c r="E98" s="438"/>
      <c r="F98" s="438"/>
      <c r="G98" s="450" t="s">
        <v>52</v>
      </c>
      <c r="H98" s="451"/>
      <c r="I98" s="451"/>
      <c r="J98" s="451"/>
      <c r="K98" s="452"/>
      <c r="L98" s="170" t="s">
        <v>50</v>
      </c>
      <c r="M98" s="172">
        <v>744</v>
      </c>
      <c r="N98" s="169">
        <f>'оценка Учреждения'!H40</f>
        <v>94</v>
      </c>
      <c r="O98" s="169">
        <f>'оценка Учреждения'!I40</f>
        <v>100</v>
      </c>
      <c r="P98" s="169">
        <v>10</v>
      </c>
      <c r="Q98" s="169">
        <f t="shared" si="8"/>
        <v>0</v>
      </c>
      <c r="R98" s="169"/>
      <c r="T98" s="160">
        <f t="shared" si="9"/>
        <v>6</v>
      </c>
    </row>
    <row r="99" spans="1:20" ht="34.5" customHeight="1">
      <c r="A99" s="449"/>
      <c r="B99" s="439"/>
      <c r="C99" s="439"/>
      <c r="D99" s="439"/>
      <c r="E99" s="439"/>
      <c r="F99" s="439"/>
      <c r="G99" s="450" t="s">
        <v>82</v>
      </c>
      <c r="H99" s="451"/>
      <c r="I99" s="451"/>
      <c r="J99" s="451"/>
      <c r="K99" s="452"/>
      <c r="L99" s="170" t="s">
        <v>50</v>
      </c>
      <c r="M99" s="172">
        <v>744</v>
      </c>
      <c r="N99" s="169">
        <f>'оценка Учреждения'!H41</f>
        <v>100</v>
      </c>
      <c r="O99" s="169">
        <f>'оценка Учреждения'!I41</f>
        <v>100</v>
      </c>
      <c r="P99" s="169">
        <v>10</v>
      </c>
      <c r="Q99" s="169">
        <f t="shared" si="8"/>
        <v>0</v>
      </c>
      <c r="R99" s="169"/>
      <c r="S99" s="160">
        <v>10</v>
      </c>
      <c r="T99" s="160">
        <f t="shared" si="9"/>
        <v>0</v>
      </c>
    </row>
    <row r="100" spans="1:20" ht="36" customHeight="1">
      <c r="A100" s="447" t="s">
        <v>242</v>
      </c>
      <c r="B100" s="437" t="s">
        <v>189</v>
      </c>
      <c r="C100" s="437" t="s">
        <v>189</v>
      </c>
      <c r="D100" s="437" t="s">
        <v>189</v>
      </c>
      <c r="E100" s="437" t="s">
        <v>190</v>
      </c>
      <c r="F100" s="437"/>
      <c r="G100" s="450" t="s">
        <v>51</v>
      </c>
      <c r="H100" s="451"/>
      <c r="I100" s="451"/>
      <c r="J100" s="451"/>
      <c r="K100" s="452"/>
      <c r="L100" s="170" t="s">
        <v>50</v>
      </c>
      <c r="M100" s="172">
        <v>744</v>
      </c>
      <c r="N100" s="169">
        <f>'оценка Учреждения'!H43</f>
        <v>100</v>
      </c>
      <c r="O100" s="169">
        <f>'оценка Учреждения'!I43</f>
        <v>100</v>
      </c>
      <c r="P100" s="169">
        <v>10</v>
      </c>
      <c r="Q100" s="169">
        <f t="shared" si="8"/>
        <v>0</v>
      </c>
      <c r="R100" s="169"/>
      <c r="T100" s="160">
        <f t="shared" si="9"/>
        <v>0</v>
      </c>
    </row>
    <row r="101" spans="1:20" ht="38.25" customHeight="1">
      <c r="A101" s="448"/>
      <c r="B101" s="438"/>
      <c r="C101" s="438"/>
      <c r="D101" s="438"/>
      <c r="E101" s="438"/>
      <c r="F101" s="438"/>
      <c r="G101" s="450" t="s">
        <v>52</v>
      </c>
      <c r="H101" s="451"/>
      <c r="I101" s="451"/>
      <c r="J101" s="451"/>
      <c r="K101" s="452"/>
      <c r="L101" s="170" t="s">
        <v>50</v>
      </c>
      <c r="M101" s="172">
        <v>744</v>
      </c>
      <c r="N101" s="169">
        <f>'оценка Учреждения'!H44</f>
        <v>94</v>
      </c>
      <c r="O101" s="169">
        <f>'оценка Учреждения'!I44</f>
        <v>87</v>
      </c>
      <c r="P101" s="169">
        <v>10</v>
      </c>
      <c r="Q101" s="169">
        <f t="shared" si="8"/>
        <v>0</v>
      </c>
      <c r="R101" s="169"/>
      <c r="T101" s="160">
        <f t="shared" si="9"/>
        <v>-7</v>
      </c>
    </row>
    <row r="102" spans="1:20" ht="34.5" customHeight="1">
      <c r="A102" s="449"/>
      <c r="B102" s="439"/>
      <c r="C102" s="439"/>
      <c r="D102" s="439"/>
      <c r="E102" s="439"/>
      <c r="F102" s="439"/>
      <c r="G102" s="450" t="s">
        <v>82</v>
      </c>
      <c r="H102" s="451"/>
      <c r="I102" s="451"/>
      <c r="J102" s="451"/>
      <c r="K102" s="452"/>
      <c r="L102" s="170" t="s">
        <v>50</v>
      </c>
      <c r="M102" s="172">
        <v>744</v>
      </c>
      <c r="N102" s="169">
        <f>'оценка Учреждения'!H45</f>
        <v>100</v>
      </c>
      <c r="O102" s="169">
        <f>'оценка Учреждения'!I45</f>
        <v>100</v>
      </c>
      <c r="P102" s="169">
        <v>10</v>
      </c>
      <c r="Q102" s="169">
        <f t="shared" si="8"/>
        <v>0</v>
      </c>
      <c r="R102" s="169"/>
      <c r="S102" s="160">
        <v>11</v>
      </c>
      <c r="T102" s="160">
        <f t="shared" si="9"/>
        <v>0</v>
      </c>
    </row>
    <row r="103" spans="1:20" ht="36" customHeight="1">
      <c r="A103" s="447" t="s">
        <v>243</v>
      </c>
      <c r="B103" s="437" t="s">
        <v>189</v>
      </c>
      <c r="C103" s="437" t="s">
        <v>189</v>
      </c>
      <c r="D103" s="437" t="s">
        <v>193</v>
      </c>
      <c r="E103" s="437" t="s">
        <v>190</v>
      </c>
      <c r="F103" s="437"/>
      <c r="G103" s="450" t="s">
        <v>51</v>
      </c>
      <c r="H103" s="451"/>
      <c r="I103" s="451"/>
      <c r="J103" s="451"/>
      <c r="K103" s="452"/>
      <c r="L103" s="170" t="s">
        <v>50</v>
      </c>
      <c r="M103" s="172">
        <v>744</v>
      </c>
      <c r="N103" s="169">
        <f>'оценка Учреждения'!H47</f>
        <v>100</v>
      </c>
      <c r="O103" s="169">
        <f>'оценка Учреждения'!I47</f>
        <v>100</v>
      </c>
      <c r="P103" s="169">
        <v>10</v>
      </c>
      <c r="Q103" s="169">
        <f t="shared" si="8"/>
        <v>0</v>
      </c>
      <c r="R103" s="169"/>
      <c r="T103" s="160">
        <f t="shared" si="9"/>
        <v>0</v>
      </c>
    </row>
    <row r="104" spans="1:20" ht="38.25" customHeight="1">
      <c r="A104" s="448"/>
      <c r="B104" s="438"/>
      <c r="C104" s="438"/>
      <c r="D104" s="438"/>
      <c r="E104" s="438"/>
      <c r="F104" s="438"/>
      <c r="G104" s="450" t="s">
        <v>52</v>
      </c>
      <c r="H104" s="451"/>
      <c r="I104" s="451"/>
      <c r="J104" s="451"/>
      <c r="K104" s="452"/>
      <c r="L104" s="170" t="s">
        <v>50</v>
      </c>
      <c r="M104" s="172">
        <v>744</v>
      </c>
      <c r="N104" s="169">
        <f>'оценка Учреждения'!H48</f>
        <v>94</v>
      </c>
      <c r="O104" s="169">
        <f>'оценка Учреждения'!I48</f>
        <v>100</v>
      </c>
      <c r="P104" s="169">
        <v>10</v>
      </c>
      <c r="Q104" s="169">
        <f t="shared" si="8"/>
        <v>0</v>
      </c>
      <c r="R104" s="169"/>
      <c r="T104" s="160">
        <f t="shared" si="9"/>
        <v>6</v>
      </c>
    </row>
    <row r="105" spans="1:20" ht="36" customHeight="1">
      <c r="A105" s="449"/>
      <c r="B105" s="439"/>
      <c r="C105" s="439"/>
      <c r="D105" s="439"/>
      <c r="E105" s="439"/>
      <c r="F105" s="439"/>
      <c r="G105" s="450" t="s">
        <v>82</v>
      </c>
      <c r="H105" s="451"/>
      <c r="I105" s="451"/>
      <c r="J105" s="451"/>
      <c r="K105" s="452"/>
      <c r="L105" s="170" t="s">
        <v>50</v>
      </c>
      <c r="M105" s="172">
        <v>744</v>
      </c>
      <c r="N105" s="169">
        <f>'оценка Учреждения'!H49</f>
        <v>100</v>
      </c>
      <c r="O105" s="169">
        <f>'оценка Учреждения'!I49</f>
        <v>100</v>
      </c>
      <c r="P105" s="169">
        <v>10</v>
      </c>
      <c r="Q105" s="169">
        <f t="shared" si="8"/>
        <v>0</v>
      </c>
      <c r="R105" s="169"/>
      <c r="S105" s="160">
        <v>12</v>
      </c>
      <c r="T105" s="160">
        <f t="shared" si="9"/>
        <v>0</v>
      </c>
    </row>
    <row r="108" spans="1:20" ht="15.75" customHeight="1">
      <c r="A108" s="456" t="s">
        <v>194</v>
      </c>
      <c r="B108" s="456"/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173"/>
      <c r="R108" s="173"/>
      <c r="S108" s="173"/>
    </row>
    <row r="109" spans="1:20" ht="75.75" customHeight="1">
      <c r="A109" s="437" t="s">
        <v>173</v>
      </c>
      <c r="B109" s="440" t="s">
        <v>174</v>
      </c>
      <c r="C109" s="429"/>
      <c r="D109" s="443"/>
      <c r="E109" s="440" t="s">
        <v>175</v>
      </c>
      <c r="F109" s="443"/>
      <c r="G109" s="435" t="s">
        <v>195</v>
      </c>
      <c r="H109" s="430"/>
      <c r="I109" s="430"/>
      <c r="J109" s="430"/>
      <c r="K109" s="430"/>
      <c r="L109" s="430"/>
      <c r="M109" s="430"/>
      <c r="N109" s="430"/>
      <c r="O109" s="430"/>
      <c r="P109" s="430"/>
      <c r="Q109" s="453"/>
      <c r="R109" s="457" t="s">
        <v>196</v>
      </c>
    </row>
    <row r="110" spans="1:20" ht="24" customHeight="1">
      <c r="A110" s="438"/>
      <c r="B110" s="437" t="s">
        <v>177</v>
      </c>
      <c r="C110" s="437" t="s">
        <v>177</v>
      </c>
      <c r="D110" s="437" t="s">
        <v>177</v>
      </c>
      <c r="E110" s="437" t="s">
        <v>177</v>
      </c>
      <c r="F110" s="437" t="s">
        <v>177</v>
      </c>
      <c r="G110" s="437" t="s">
        <v>178</v>
      </c>
      <c r="H110" s="440" t="s">
        <v>179</v>
      </c>
      <c r="I110" s="429"/>
      <c r="J110" s="437" t="s">
        <v>180</v>
      </c>
      <c r="K110" s="437" t="s">
        <v>181</v>
      </c>
      <c r="L110" s="435" t="s">
        <v>182</v>
      </c>
      <c r="M110" s="453"/>
      <c r="N110" s="435" t="s">
        <v>183</v>
      </c>
      <c r="O110" s="453"/>
      <c r="P110" s="457" t="s">
        <v>184</v>
      </c>
      <c r="Q110" s="457"/>
      <c r="R110" s="457"/>
    </row>
    <row r="111" spans="1:20" ht="21.75" customHeight="1">
      <c r="A111" s="439"/>
      <c r="B111" s="439"/>
      <c r="C111" s="439"/>
      <c r="D111" s="439"/>
      <c r="E111" s="439"/>
      <c r="F111" s="439"/>
      <c r="G111" s="460"/>
      <c r="H111" s="170" t="s">
        <v>185</v>
      </c>
      <c r="I111" s="170" t="s">
        <v>186</v>
      </c>
      <c r="J111" s="439"/>
      <c r="K111" s="439"/>
      <c r="L111" s="436"/>
      <c r="M111" s="455"/>
      <c r="N111" s="436"/>
      <c r="O111" s="455"/>
      <c r="P111" s="457"/>
      <c r="Q111" s="457"/>
      <c r="R111" s="457"/>
    </row>
    <row r="112" spans="1:20">
      <c r="A112" s="171">
        <v>1</v>
      </c>
      <c r="B112" s="171">
        <v>2</v>
      </c>
      <c r="C112" s="171">
        <v>3</v>
      </c>
      <c r="D112" s="171">
        <v>4</v>
      </c>
      <c r="E112" s="171">
        <v>5</v>
      </c>
      <c r="F112" s="171">
        <v>6</v>
      </c>
      <c r="G112" s="171">
        <v>7</v>
      </c>
      <c r="H112" s="171">
        <v>8</v>
      </c>
      <c r="I112" s="171">
        <v>9</v>
      </c>
      <c r="J112" s="171">
        <v>10</v>
      </c>
      <c r="K112" s="171">
        <v>11</v>
      </c>
      <c r="L112" s="444">
        <v>12</v>
      </c>
      <c r="M112" s="446"/>
      <c r="N112" s="444">
        <v>13</v>
      </c>
      <c r="O112" s="446"/>
      <c r="P112" s="444">
        <v>14</v>
      </c>
      <c r="Q112" s="446"/>
      <c r="R112" s="171">
        <v>16</v>
      </c>
    </row>
    <row r="113" spans="1:20" ht="48" customHeight="1">
      <c r="A113" s="174" t="s">
        <v>239</v>
      </c>
      <c r="B113" s="169" t="s">
        <v>187</v>
      </c>
      <c r="C113" s="169" t="s">
        <v>188</v>
      </c>
      <c r="D113" s="169" t="s">
        <v>189</v>
      </c>
      <c r="E113" s="170" t="s">
        <v>190</v>
      </c>
      <c r="F113" s="169"/>
      <c r="G113" s="170" t="s">
        <v>49</v>
      </c>
      <c r="H113" s="170" t="s">
        <v>18</v>
      </c>
      <c r="I113" s="172">
        <v>792</v>
      </c>
      <c r="J113" s="169">
        <f>'оценка Учреждения'!H34</f>
        <v>3.44</v>
      </c>
      <c r="K113" s="169">
        <f>'оценка Учреждения'!I34</f>
        <v>4</v>
      </c>
      <c r="L113" s="458">
        <v>10</v>
      </c>
      <c r="M113" s="459"/>
      <c r="N113" s="458">
        <f t="shared" ref="N113:N117" si="10">IF(K113*100/J113-100&lt;=10,0,K113*100/J113-100-10)</f>
        <v>6.2790697674418681</v>
      </c>
      <c r="O113" s="459"/>
      <c r="P113" s="440"/>
      <c r="Q113" s="443"/>
      <c r="R113" s="169"/>
      <c r="S113" s="160">
        <v>8</v>
      </c>
      <c r="T113" s="160">
        <f t="shared" ref="T113:T117" si="11">K113*100/J113-100</f>
        <v>16.279069767441868</v>
      </c>
    </row>
    <row r="114" spans="1:20" ht="110.25" hidden="1" customHeight="1">
      <c r="A114" s="174" t="s">
        <v>240</v>
      </c>
      <c r="B114" s="175" t="s">
        <v>200</v>
      </c>
      <c r="C114" s="169" t="s">
        <v>189</v>
      </c>
      <c r="D114" s="169" t="s">
        <v>189</v>
      </c>
      <c r="E114" s="170" t="s">
        <v>190</v>
      </c>
      <c r="F114" s="169"/>
      <c r="G114" s="170" t="s">
        <v>49</v>
      </c>
      <c r="H114" s="170" t="s">
        <v>18</v>
      </c>
      <c r="I114" s="172">
        <v>792</v>
      </c>
      <c r="J114" s="169" t="e">
        <f>'оценка Учреждения'!H38</f>
        <v>#REF!</v>
      </c>
      <c r="K114" s="169" t="e">
        <f>'оценка Учреждения'!I38</f>
        <v>#REF!</v>
      </c>
      <c r="L114" s="458">
        <v>10</v>
      </c>
      <c r="M114" s="459"/>
      <c r="N114" s="458" t="e">
        <f t="shared" si="10"/>
        <v>#REF!</v>
      </c>
      <c r="O114" s="459"/>
      <c r="P114" s="440"/>
      <c r="Q114" s="443"/>
      <c r="R114" s="169"/>
      <c r="S114" s="160">
        <v>9</v>
      </c>
      <c r="T114" s="160" t="e">
        <f t="shared" si="11"/>
        <v>#REF!</v>
      </c>
    </row>
    <row r="115" spans="1:20" ht="60.75" customHeight="1">
      <c r="A115" s="174" t="s">
        <v>241</v>
      </c>
      <c r="B115" s="169" t="s">
        <v>189</v>
      </c>
      <c r="C115" s="169" t="s">
        <v>192</v>
      </c>
      <c r="D115" s="169" t="s">
        <v>193</v>
      </c>
      <c r="E115" s="170" t="s">
        <v>190</v>
      </c>
      <c r="F115" s="169"/>
      <c r="G115" s="170" t="s">
        <v>49</v>
      </c>
      <c r="H115" s="170" t="s">
        <v>18</v>
      </c>
      <c r="I115" s="172">
        <v>792</v>
      </c>
      <c r="J115" s="169">
        <f>'оценка Учреждения'!H42</f>
        <v>1.56</v>
      </c>
      <c r="K115" s="169">
        <f>'оценка Учреждения'!I42</f>
        <v>1.78</v>
      </c>
      <c r="L115" s="458">
        <v>10</v>
      </c>
      <c r="M115" s="459"/>
      <c r="N115" s="458">
        <f t="shared" si="10"/>
        <v>4.1025641025641022</v>
      </c>
      <c r="O115" s="459"/>
      <c r="P115" s="440"/>
      <c r="Q115" s="443"/>
      <c r="R115" s="169"/>
      <c r="S115" s="160">
        <v>10</v>
      </c>
      <c r="T115" s="160">
        <f t="shared" si="11"/>
        <v>14.102564102564102</v>
      </c>
    </row>
    <row r="116" spans="1:20" ht="26.25" customHeight="1">
      <c r="A116" s="174" t="s">
        <v>242</v>
      </c>
      <c r="B116" s="169" t="s">
        <v>189</v>
      </c>
      <c r="C116" s="169" t="s">
        <v>189</v>
      </c>
      <c r="D116" s="169" t="s">
        <v>189</v>
      </c>
      <c r="E116" s="170" t="s">
        <v>190</v>
      </c>
      <c r="F116" s="169"/>
      <c r="G116" s="170" t="s">
        <v>49</v>
      </c>
      <c r="H116" s="170" t="s">
        <v>18</v>
      </c>
      <c r="I116" s="172">
        <v>792</v>
      </c>
      <c r="J116" s="169">
        <f>'оценка Учреждения'!H46</f>
        <v>272.89</v>
      </c>
      <c r="K116" s="169">
        <f>'оценка Учреждения'!I46</f>
        <v>280.11</v>
      </c>
      <c r="L116" s="458">
        <v>10</v>
      </c>
      <c r="M116" s="459"/>
      <c r="N116" s="458">
        <f t="shared" si="10"/>
        <v>0</v>
      </c>
      <c r="O116" s="459"/>
      <c r="P116" s="440"/>
      <c r="Q116" s="443"/>
      <c r="R116" s="169"/>
      <c r="S116" s="160">
        <v>11</v>
      </c>
      <c r="T116" s="160">
        <f t="shared" si="11"/>
        <v>2.645754699695857</v>
      </c>
    </row>
    <row r="117" spans="1:20" ht="63.75" customHeight="1">
      <c r="A117" s="174" t="s">
        <v>243</v>
      </c>
      <c r="B117" s="169" t="s">
        <v>189</v>
      </c>
      <c r="C117" s="169" t="s">
        <v>189</v>
      </c>
      <c r="D117" s="169" t="s">
        <v>193</v>
      </c>
      <c r="E117" s="170" t="s">
        <v>190</v>
      </c>
      <c r="F117" s="169"/>
      <c r="G117" s="170" t="s">
        <v>49</v>
      </c>
      <c r="H117" s="170" t="s">
        <v>18</v>
      </c>
      <c r="I117" s="172">
        <v>792</v>
      </c>
      <c r="J117" s="169">
        <f>'оценка Учреждения'!H50</f>
        <v>1</v>
      </c>
      <c r="K117" s="169">
        <f>'оценка Учреждения'!I50</f>
        <v>1.44</v>
      </c>
      <c r="L117" s="458">
        <v>10</v>
      </c>
      <c r="M117" s="459"/>
      <c r="N117" s="458">
        <f t="shared" si="10"/>
        <v>34</v>
      </c>
      <c r="O117" s="459"/>
      <c r="P117" s="440"/>
      <c r="Q117" s="443"/>
      <c r="R117" s="169"/>
      <c r="S117" s="160">
        <v>12</v>
      </c>
      <c r="T117" s="160">
        <f t="shared" si="11"/>
        <v>44</v>
      </c>
    </row>
    <row r="119" spans="1:20">
      <c r="A119" s="160" t="s">
        <v>201</v>
      </c>
    </row>
    <row r="120" spans="1:20" ht="31.5" customHeight="1">
      <c r="A120" s="432" t="s">
        <v>202</v>
      </c>
      <c r="B120" s="432"/>
      <c r="C120" s="432"/>
      <c r="D120" s="432"/>
      <c r="E120" s="432"/>
      <c r="F120" s="432"/>
      <c r="G120" s="432"/>
      <c r="H120" s="432"/>
      <c r="I120" s="432"/>
      <c r="J120" s="432"/>
      <c r="K120" s="432"/>
      <c r="L120" s="432"/>
      <c r="M120" s="432"/>
      <c r="N120" s="432"/>
      <c r="O120" s="432"/>
      <c r="P120" s="433" t="s">
        <v>168</v>
      </c>
      <c r="Q120" s="434"/>
      <c r="R120" s="435" t="s">
        <v>203</v>
      </c>
      <c r="S120" s="168"/>
    </row>
    <row r="121" spans="1:20" ht="17.25" customHeight="1">
      <c r="A121" s="432" t="s">
        <v>170</v>
      </c>
      <c r="B121" s="432"/>
      <c r="C121" s="432"/>
      <c r="D121" s="432"/>
      <c r="E121" s="432"/>
      <c r="F121" s="432"/>
      <c r="G121" s="432"/>
      <c r="H121" s="432"/>
      <c r="I121" s="432"/>
      <c r="J121" s="432"/>
      <c r="K121" s="432"/>
      <c r="L121" s="432"/>
      <c r="M121" s="432"/>
      <c r="N121" s="432"/>
      <c r="O121" s="432"/>
      <c r="P121" s="433"/>
      <c r="Q121" s="434"/>
      <c r="R121" s="436"/>
      <c r="S121" s="168"/>
    </row>
    <row r="122" spans="1:20" ht="16.5" customHeight="1">
      <c r="A122" s="431" t="s">
        <v>171</v>
      </c>
      <c r="B122" s="431"/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</row>
    <row r="123" spans="1:20" ht="17.25" customHeight="1">
      <c r="A123" s="431" t="s">
        <v>172</v>
      </c>
      <c r="B123" s="431"/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</row>
    <row r="124" spans="1:20" ht="75" customHeight="1">
      <c r="A124" s="437" t="s">
        <v>173</v>
      </c>
      <c r="B124" s="440" t="s">
        <v>174</v>
      </c>
      <c r="C124" s="441"/>
      <c r="D124" s="442"/>
      <c r="E124" s="440" t="s">
        <v>175</v>
      </c>
      <c r="F124" s="443"/>
      <c r="G124" s="440" t="s">
        <v>176</v>
      </c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43"/>
    </row>
    <row r="125" spans="1:20" ht="60" customHeight="1">
      <c r="A125" s="438"/>
      <c r="B125" s="437" t="s">
        <v>177</v>
      </c>
      <c r="C125" s="437" t="s">
        <v>177</v>
      </c>
      <c r="D125" s="437" t="s">
        <v>177</v>
      </c>
      <c r="E125" s="437" t="s">
        <v>177</v>
      </c>
      <c r="F125" s="437" t="s">
        <v>177</v>
      </c>
      <c r="G125" s="435" t="s">
        <v>178</v>
      </c>
      <c r="H125" s="430"/>
      <c r="I125" s="430"/>
      <c r="J125" s="430"/>
      <c r="K125" s="453"/>
      <c r="L125" s="440" t="s">
        <v>179</v>
      </c>
      <c r="M125" s="443"/>
      <c r="N125" s="437" t="s">
        <v>180</v>
      </c>
      <c r="O125" s="437" t="s">
        <v>181</v>
      </c>
      <c r="P125" s="437" t="s">
        <v>182</v>
      </c>
      <c r="Q125" s="437" t="s">
        <v>183</v>
      </c>
      <c r="R125" s="437" t="s">
        <v>184</v>
      </c>
    </row>
    <row r="126" spans="1:20" ht="22.5" customHeight="1">
      <c r="A126" s="439"/>
      <c r="B126" s="439"/>
      <c r="C126" s="439"/>
      <c r="D126" s="439"/>
      <c r="E126" s="439"/>
      <c r="F126" s="439"/>
      <c r="G126" s="436"/>
      <c r="H126" s="454"/>
      <c r="I126" s="454"/>
      <c r="J126" s="454"/>
      <c r="K126" s="455"/>
      <c r="L126" s="169" t="s">
        <v>185</v>
      </c>
      <c r="M126" s="170" t="s">
        <v>186</v>
      </c>
      <c r="N126" s="439"/>
      <c r="O126" s="439"/>
      <c r="P126" s="439"/>
      <c r="Q126" s="439"/>
      <c r="R126" s="439"/>
    </row>
    <row r="127" spans="1:20">
      <c r="A127" s="171">
        <v>1</v>
      </c>
      <c r="B127" s="171">
        <v>2</v>
      </c>
      <c r="C127" s="171">
        <v>3</v>
      </c>
      <c r="D127" s="171">
        <v>4</v>
      </c>
      <c r="E127" s="171">
        <v>5</v>
      </c>
      <c r="F127" s="171">
        <v>6</v>
      </c>
      <c r="G127" s="444">
        <v>7</v>
      </c>
      <c r="H127" s="445"/>
      <c r="I127" s="445"/>
      <c r="J127" s="445"/>
      <c r="K127" s="446"/>
      <c r="L127" s="171">
        <v>8</v>
      </c>
      <c r="M127" s="171">
        <v>9</v>
      </c>
      <c r="N127" s="171">
        <v>10</v>
      </c>
      <c r="O127" s="171">
        <v>11</v>
      </c>
      <c r="P127" s="171">
        <v>12</v>
      </c>
      <c r="Q127" s="171">
        <v>13</v>
      </c>
      <c r="R127" s="171">
        <v>14</v>
      </c>
    </row>
    <row r="128" spans="1:20" ht="36" hidden="1" customHeight="1">
      <c r="A128" s="447" t="s">
        <v>244</v>
      </c>
      <c r="B128" s="437" t="s">
        <v>187</v>
      </c>
      <c r="C128" s="437" t="s">
        <v>188</v>
      </c>
      <c r="D128" s="437" t="s">
        <v>189</v>
      </c>
      <c r="E128" s="437" t="s">
        <v>190</v>
      </c>
      <c r="F128" s="437"/>
      <c r="G128" s="450" t="s">
        <v>51</v>
      </c>
      <c r="H128" s="451"/>
      <c r="I128" s="451"/>
      <c r="J128" s="451"/>
      <c r="K128" s="452"/>
      <c r="L128" s="170" t="s">
        <v>50</v>
      </c>
      <c r="M128" s="172">
        <v>744</v>
      </c>
      <c r="N128" s="169" t="e">
        <f>'оценка Учреждения'!H51</f>
        <v>#REF!</v>
      </c>
      <c r="O128" s="169" t="e">
        <f>'оценка Учреждения'!I51</f>
        <v>#REF!</v>
      </c>
      <c r="P128" s="169">
        <v>10</v>
      </c>
      <c r="Q128" s="169" t="e">
        <f t="shared" ref="Q128:Q142" si="12">IF(O128-N128&lt;=10,0,O128-N128-10)</f>
        <v>#REF!</v>
      </c>
      <c r="R128" s="169"/>
      <c r="T128" s="160" t="e">
        <f t="shared" ref="T128:T142" si="13">O128-N128</f>
        <v>#REF!</v>
      </c>
    </row>
    <row r="129" spans="1:20" ht="38.25" hidden="1" customHeight="1">
      <c r="A129" s="448"/>
      <c r="B129" s="438"/>
      <c r="C129" s="438"/>
      <c r="D129" s="438"/>
      <c r="E129" s="438"/>
      <c r="F129" s="438"/>
      <c r="G129" s="450" t="s">
        <v>52</v>
      </c>
      <c r="H129" s="451"/>
      <c r="I129" s="451"/>
      <c r="J129" s="451"/>
      <c r="K129" s="452"/>
      <c r="L129" s="170" t="s">
        <v>50</v>
      </c>
      <c r="M129" s="172">
        <v>744</v>
      </c>
      <c r="N129" s="169" t="e">
        <f>'оценка Учреждения'!H52</f>
        <v>#REF!</v>
      </c>
      <c r="O129" s="169" t="e">
        <f>'оценка Учреждения'!I52</f>
        <v>#REF!</v>
      </c>
      <c r="P129" s="169">
        <v>10</v>
      </c>
      <c r="Q129" s="169" t="e">
        <f t="shared" si="12"/>
        <v>#REF!</v>
      </c>
      <c r="R129" s="169"/>
      <c r="T129" s="160" t="e">
        <f t="shared" si="13"/>
        <v>#REF!</v>
      </c>
    </row>
    <row r="130" spans="1:20" ht="33.75" hidden="1" customHeight="1">
      <c r="A130" s="449"/>
      <c r="B130" s="439"/>
      <c r="C130" s="439"/>
      <c r="D130" s="439"/>
      <c r="E130" s="439"/>
      <c r="F130" s="439"/>
      <c r="G130" s="450" t="s">
        <v>83</v>
      </c>
      <c r="H130" s="451"/>
      <c r="I130" s="451"/>
      <c r="J130" s="451"/>
      <c r="K130" s="452"/>
      <c r="L130" s="170" t="s">
        <v>50</v>
      </c>
      <c r="M130" s="172">
        <v>744</v>
      </c>
      <c r="N130" s="169" t="e">
        <f>'оценка Учреждения'!H53</f>
        <v>#REF!</v>
      </c>
      <c r="O130" s="169" t="e">
        <f>'оценка Учреждения'!I53</f>
        <v>#REF!</v>
      </c>
      <c r="P130" s="169">
        <v>10</v>
      </c>
      <c r="Q130" s="169" t="e">
        <f t="shared" si="12"/>
        <v>#REF!</v>
      </c>
      <c r="R130" s="169"/>
      <c r="S130" s="160">
        <v>13</v>
      </c>
      <c r="T130" s="160" t="e">
        <f t="shared" si="13"/>
        <v>#REF!</v>
      </c>
    </row>
    <row r="131" spans="1:20" ht="36" hidden="1" customHeight="1">
      <c r="A131" s="447" t="s">
        <v>245</v>
      </c>
      <c r="B131" s="461" t="s">
        <v>200</v>
      </c>
      <c r="C131" s="437" t="s">
        <v>189</v>
      </c>
      <c r="D131" s="437" t="s">
        <v>189</v>
      </c>
      <c r="E131" s="437" t="s">
        <v>190</v>
      </c>
      <c r="F131" s="437"/>
      <c r="G131" s="450" t="s">
        <v>51</v>
      </c>
      <c r="H131" s="451"/>
      <c r="I131" s="451"/>
      <c r="J131" s="451"/>
      <c r="K131" s="452"/>
      <c r="L131" s="170" t="s">
        <v>50</v>
      </c>
      <c r="M131" s="172">
        <v>744</v>
      </c>
      <c r="N131" s="169" t="e">
        <f>'оценка Учреждения'!H55</f>
        <v>#REF!</v>
      </c>
      <c r="O131" s="169" t="e">
        <f>'оценка Учреждения'!I55</f>
        <v>#REF!</v>
      </c>
      <c r="P131" s="169">
        <v>10</v>
      </c>
      <c r="Q131" s="169" t="e">
        <f t="shared" si="12"/>
        <v>#REF!</v>
      </c>
      <c r="R131" s="169"/>
      <c r="T131" s="160" t="e">
        <f t="shared" si="13"/>
        <v>#REF!</v>
      </c>
    </row>
    <row r="132" spans="1:20" ht="52.5" hidden="1" customHeight="1">
      <c r="A132" s="448"/>
      <c r="B132" s="462"/>
      <c r="C132" s="438"/>
      <c r="D132" s="438"/>
      <c r="E132" s="438"/>
      <c r="F132" s="438"/>
      <c r="G132" s="450" t="s">
        <v>52</v>
      </c>
      <c r="H132" s="451"/>
      <c r="I132" s="451"/>
      <c r="J132" s="451"/>
      <c r="K132" s="452"/>
      <c r="L132" s="170" t="s">
        <v>50</v>
      </c>
      <c r="M132" s="172">
        <v>744</v>
      </c>
      <c r="N132" s="169" t="e">
        <f>'оценка Учреждения'!H56</f>
        <v>#REF!</v>
      </c>
      <c r="O132" s="169" t="e">
        <f>'оценка Учреждения'!I56</f>
        <v>#REF!</v>
      </c>
      <c r="P132" s="169">
        <v>10</v>
      </c>
      <c r="Q132" s="169" t="e">
        <f t="shared" si="12"/>
        <v>#REF!</v>
      </c>
      <c r="R132" s="169"/>
      <c r="T132" s="160" t="e">
        <f t="shared" si="13"/>
        <v>#REF!</v>
      </c>
    </row>
    <row r="133" spans="1:20" ht="45" hidden="1" customHeight="1">
      <c r="A133" s="449"/>
      <c r="B133" s="463"/>
      <c r="C133" s="439"/>
      <c r="D133" s="439"/>
      <c r="E133" s="439"/>
      <c r="F133" s="439"/>
      <c r="G133" s="450" t="s">
        <v>83</v>
      </c>
      <c r="H133" s="451"/>
      <c r="I133" s="451"/>
      <c r="J133" s="451"/>
      <c r="K133" s="452"/>
      <c r="L133" s="170" t="s">
        <v>50</v>
      </c>
      <c r="M133" s="172">
        <v>744</v>
      </c>
      <c r="N133" s="169" t="e">
        <f>'оценка Учреждения'!H57</f>
        <v>#REF!</v>
      </c>
      <c r="O133" s="169" t="e">
        <f>'оценка Учреждения'!I57</f>
        <v>#REF!</v>
      </c>
      <c r="P133" s="169">
        <v>10</v>
      </c>
      <c r="Q133" s="169" t="e">
        <f t="shared" si="12"/>
        <v>#REF!</v>
      </c>
      <c r="R133" s="169"/>
      <c r="S133" s="160">
        <v>14</v>
      </c>
      <c r="T133" s="160" t="e">
        <f t="shared" si="13"/>
        <v>#REF!</v>
      </c>
    </row>
    <row r="134" spans="1:20" ht="36" customHeight="1">
      <c r="A134" s="447" t="s">
        <v>246</v>
      </c>
      <c r="B134" s="437" t="s">
        <v>189</v>
      </c>
      <c r="C134" s="437" t="s">
        <v>192</v>
      </c>
      <c r="D134" s="437" t="s">
        <v>193</v>
      </c>
      <c r="E134" s="437" t="s">
        <v>190</v>
      </c>
      <c r="F134" s="437"/>
      <c r="G134" s="450" t="s">
        <v>51</v>
      </c>
      <c r="H134" s="451"/>
      <c r="I134" s="451"/>
      <c r="J134" s="451"/>
      <c r="K134" s="452"/>
      <c r="L134" s="170" t="s">
        <v>50</v>
      </c>
      <c r="M134" s="172">
        <v>744</v>
      </c>
      <c r="N134" s="169">
        <f>'оценка Учреждения'!H59</f>
        <v>100</v>
      </c>
      <c r="O134" s="169">
        <f>'оценка Учреждения'!I59</f>
        <v>100</v>
      </c>
      <c r="P134" s="169">
        <v>10</v>
      </c>
      <c r="Q134" s="169">
        <f t="shared" si="12"/>
        <v>0</v>
      </c>
      <c r="R134" s="169"/>
      <c r="T134" s="160">
        <f t="shared" si="13"/>
        <v>0</v>
      </c>
    </row>
    <row r="135" spans="1:20" ht="38.25" customHeight="1">
      <c r="A135" s="448"/>
      <c r="B135" s="438"/>
      <c r="C135" s="438"/>
      <c r="D135" s="438"/>
      <c r="E135" s="438"/>
      <c r="F135" s="438"/>
      <c r="G135" s="450" t="s">
        <v>52</v>
      </c>
      <c r="H135" s="451"/>
      <c r="I135" s="451"/>
      <c r="J135" s="451"/>
      <c r="K135" s="452"/>
      <c r="L135" s="170" t="s">
        <v>50</v>
      </c>
      <c r="M135" s="172">
        <v>744</v>
      </c>
      <c r="N135" s="169">
        <f>'оценка Учреждения'!H60</f>
        <v>98</v>
      </c>
      <c r="O135" s="169">
        <f>'оценка Учреждения'!I60</f>
        <v>100</v>
      </c>
      <c r="P135" s="169">
        <v>10</v>
      </c>
      <c r="Q135" s="169">
        <f t="shared" si="12"/>
        <v>0</v>
      </c>
      <c r="R135" s="169"/>
      <c r="T135" s="160">
        <f t="shared" si="13"/>
        <v>2</v>
      </c>
    </row>
    <row r="136" spans="1:20" ht="41.25" customHeight="1">
      <c r="A136" s="449"/>
      <c r="B136" s="439"/>
      <c r="C136" s="439"/>
      <c r="D136" s="439"/>
      <c r="E136" s="439"/>
      <c r="F136" s="439"/>
      <c r="G136" s="450" t="s">
        <v>83</v>
      </c>
      <c r="H136" s="451"/>
      <c r="I136" s="451"/>
      <c r="J136" s="451"/>
      <c r="K136" s="452"/>
      <c r="L136" s="170" t="s">
        <v>50</v>
      </c>
      <c r="M136" s="172">
        <v>744</v>
      </c>
      <c r="N136" s="169">
        <f>'оценка Учреждения'!H61</f>
        <v>100</v>
      </c>
      <c r="O136" s="169">
        <f>'оценка Учреждения'!I61</f>
        <v>0</v>
      </c>
      <c r="P136" s="169">
        <v>10</v>
      </c>
      <c r="Q136" s="169">
        <f t="shared" si="12"/>
        <v>0</v>
      </c>
      <c r="R136" s="169"/>
      <c r="S136" s="160">
        <v>15</v>
      </c>
      <c r="T136" s="160">
        <f t="shared" si="13"/>
        <v>-100</v>
      </c>
    </row>
    <row r="137" spans="1:20" ht="36" customHeight="1">
      <c r="A137" s="447" t="s">
        <v>247</v>
      </c>
      <c r="B137" s="437" t="s">
        <v>189</v>
      </c>
      <c r="C137" s="437" t="s">
        <v>189</v>
      </c>
      <c r="D137" s="437" t="s">
        <v>189</v>
      </c>
      <c r="E137" s="437" t="s">
        <v>190</v>
      </c>
      <c r="F137" s="437"/>
      <c r="G137" s="450" t="s">
        <v>51</v>
      </c>
      <c r="H137" s="451"/>
      <c r="I137" s="451"/>
      <c r="J137" s="451"/>
      <c r="K137" s="452"/>
      <c r="L137" s="170" t="s">
        <v>50</v>
      </c>
      <c r="M137" s="172">
        <v>744</v>
      </c>
      <c r="N137" s="169">
        <f>'оценка Учреждения'!H63</f>
        <v>100</v>
      </c>
      <c r="O137" s="169">
        <f>'оценка Учреждения'!I63</f>
        <v>100</v>
      </c>
      <c r="P137" s="169">
        <v>10</v>
      </c>
      <c r="Q137" s="169">
        <f t="shared" si="12"/>
        <v>0</v>
      </c>
      <c r="R137" s="169"/>
      <c r="T137" s="160">
        <f t="shared" si="13"/>
        <v>0</v>
      </c>
    </row>
    <row r="138" spans="1:20" ht="38.25" customHeight="1">
      <c r="A138" s="448"/>
      <c r="B138" s="438"/>
      <c r="C138" s="438"/>
      <c r="D138" s="438"/>
      <c r="E138" s="438"/>
      <c r="F138" s="438"/>
      <c r="G138" s="450" t="s">
        <v>52</v>
      </c>
      <c r="H138" s="451"/>
      <c r="I138" s="451"/>
      <c r="J138" s="451"/>
      <c r="K138" s="452"/>
      <c r="L138" s="170" t="s">
        <v>50</v>
      </c>
      <c r="M138" s="172">
        <v>744</v>
      </c>
      <c r="N138" s="169">
        <f>'оценка Учреждения'!H64</f>
        <v>98</v>
      </c>
      <c r="O138" s="169">
        <f>'оценка Учреждения'!I64</f>
        <v>100</v>
      </c>
      <c r="P138" s="169">
        <v>10</v>
      </c>
      <c r="Q138" s="169">
        <f t="shared" si="12"/>
        <v>0</v>
      </c>
      <c r="R138" s="169"/>
      <c r="T138" s="160">
        <f t="shared" si="13"/>
        <v>2</v>
      </c>
    </row>
    <row r="139" spans="1:20" ht="35.25" customHeight="1">
      <c r="A139" s="449"/>
      <c r="B139" s="439"/>
      <c r="C139" s="439"/>
      <c r="D139" s="439"/>
      <c r="E139" s="439"/>
      <c r="F139" s="439"/>
      <c r="G139" s="450" t="s">
        <v>83</v>
      </c>
      <c r="H139" s="451"/>
      <c r="I139" s="451"/>
      <c r="J139" s="451"/>
      <c r="K139" s="452"/>
      <c r="L139" s="170" t="s">
        <v>50</v>
      </c>
      <c r="M139" s="172">
        <v>744</v>
      </c>
      <c r="N139" s="169">
        <f>'оценка Учреждения'!H65</f>
        <v>100</v>
      </c>
      <c r="O139" s="169">
        <f>'оценка Учреждения'!I65</f>
        <v>100</v>
      </c>
      <c r="P139" s="169">
        <v>10</v>
      </c>
      <c r="Q139" s="169">
        <f t="shared" si="12"/>
        <v>0</v>
      </c>
      <c r="R139" s="169"/>
      <c r="S139" s="160">
        <v>16</v>
      </c>
      <c r="T139" s="160">
        <f t="shared" si="13"/>
        <v>0</v>
      </c>
    </row>
    <row r="140" spans="1:20" ht="36" hidden="1" customHeight="1">
      <c r="A140" s="447" t="s">
        <v>248</v>
      </c>
      <c r="B140" s="437" t="s">
        <v>189</v>
      </c>
      <c r="C140" s="437" t="s">
        <v>189</v>
      </c>
      <c r="D140" s="437" t="s">
        <v>193</v>
      </c>
      <c r="E140" s="437" t="s">
        <v>190</v>
      </c>
      <c r="F140" s="437"/>
      <c r="G140" s="450" t="s">
        <v>51</v>
      </c>
      <c r="H140" s="451"/>
      <c r="I140" s="451"/>
      <c r="J140" s="451"/>
      <c r="K140" s="452"/>
      <c r="L140" s="170" t="s">
        <v>50</v>
      </c>
      <c r="M140" s="172">
        <v>744</v>
      </c>
      <c r="N140" s="169" t="e">
        <f>'оценка Учреждения'!H67</f>
        <v>#REF!</v>
      </c>
      <c r="O140" s="169" t="e">
        <f>'оценка Учреждения'!I67</f>
        <v>#REF!</v>
      </c>
      <c r="P140" s="169">
        <v>10</v>
      </c>
      <c r="Q140" s="169" t="e">
        <f t="shared" si="12"/>
        <v>#REF!</v>
      </c>
      <c r="R140" s="169"/>
      <c r="T140" s="160" t="e">
        <f t="shared" si="13"/>
        <v>#REF!</v>
      </c>
    </row>
    <row r="141" spans="1:20" ht="38.25" hidden="1" customHeight="1">
      <c r="A141" s="448"/>
      <c r="B141" s="438"/>
      <c r="C141" s="438"/>
      <c r="D141" s="438"/>
      <c r="E141" s="438"/>
      <c r="F141" s="438"/>
      <c r="G141" s="450" t="s">
        <v>52</v>
      </c>
      <c r="H141" s="451"/>
      <c r="I141" s="451"/>
      <c r="J141" s="451"/>
      <c r="K141" s="452"/>
      <c r="L141" s="170" t="s">
        <v>50</v>
      </c>
      <c r="M141" s="172">
        <v>744</v>
      </c>
      <c r="N141" s="169" t="e">
        <f>'оценка Учреждения'!H68</f>
        <v>#REF!</v>
      </c>
      <c r="O141" s="169" t="e">
        <f>'оценка Учреждения'!I68</f>
        <v>#REF!</v>
      </c>
      <c r="P141" s="169">
        <v>10</v>
      </c>
      <c r="Q141" s="169" t="e">
        <f t="shared" si="12"/>
        <v>#REF!</v>
      </c>
      <c r="R141" s="169"/>
      <c r="T141" s="160" t="e">
        <f t="shared" si="13"/>
        <v>#REF!</v>
      </c>
    </row>
    <row r="142" spans="1:20" ht="39.75" hidden="1" customHeight="1">
      <c r="A142" s="449"/>
      <c r="B142" s="439"/>
      <c r="C142" s="439"/>
      <c r="D142" s="439"/>
      <c r="E142" s="439"/>
      <c r="F142" s="439"/>
      <c r="G142" s="450" t="s">
        <v>83</v>
      </c>
      <c r="H142" s="451"/>
      <c r="I142" s="451"/>
      <c r="J142" s="451"/>
      <c r="K142" s="452"/>
      <c r="L142" s="170" t="s">
        <v>50</v>
      </c>
      <c r="M142" s="172">
        <v>744</v>
      </c>
      <c r="N142" s="169" t="e">
        <f>'оценка Учреждения'!H69</f>
        <v>#REF!</v>
      </c>
      <c r="O142" s="169" t="e">
        <f>'оценка Учреждения'!I69</f>
        <v>#REF!</v>
      </c>
      <c r="P142" s="169">
        <v>10</v>
      </c>
      <c r="Q142" s="169" t="e">
        <f t="shared" si="12"/>
        <v>#REF!</v>
      </c>
      <c r="R142" s="169"/>
      <c r="S142" s="160">
        <v>17</v>
      </c>
      <c r="T142" s="160" t="e">
        <f t="shared" si="13"/>
        <v>#REF!</v>
      </c>
    </row>
    <row r="145" spans="1:20" ht="15.75" customHeight="1">
      <c r="A145" s="456" t="s">
        <v>194</v>
      </c>
      <c r="B145" s="456"/>
      <c r="C145" s="456"/>
      <c r="D145" s="456"/>
      <c r="E145" s="456"/>
      <c r="F145" s="456"/>
      <c r="G145" s="456"/>
      <c r="H145" s="456"/>
      <c r="I145" s="456"/>
      <c r="J145" s="456"/>
      <c r="K145" s="456"/>
      <c r="L145" s="456"/>
      <c r="M145" s="456"/>
      <c r="N145" s="456"/>
      <c r="O145" s="456"/>
      <c r="P145" s="456"/>
      <c r="Q145" s="173"/>
      <c r="R145" s="173"/>
      <c r="S145" s="173"/>
    </row>
    <row r="146" spans="1:20" ht="75.75" customHeight="1">
      <c r="A146" s="437" t="s">
        <v>173</v>
      </c>
      <c r="B146" s="440" t="s">
        <v>174</v>
      </c>
      <c r="C146" s="429"/>
      <c r="D146" s="443"/>
      <c r="E146" s="440" t="s">
        <v>175</v>
      </c>
      <c r="F146" s="443"/>
      <c r="G146" s="435" t="s">
        <v>195</v>
      </c>
      <c r="H146" s="430"/>
      <c r="I146" s="430"/>
      <c r="J146" s="430"/>
      <c r="K146" s="430"/>
      <c r="L146" s="430"/>
      <c r="M146" s="430"/>
      <c r="N146" s="430"/>
      <c r="O146" s="430"/>
      <c r="P146" s="430"/>
      <c r="Q146" s="453"/>
      <c r="R146" s="457" t="s">
        <v>196</v>
      </c>
    </row>
    <row r="147" spans="1:20" ht="24" customHeight="1">
      <c r="A147" s="438"/>
      <c r="B147" s="437" t="s">
        <v>177</v>
      </c>
      <c r="C147" s="437" t="s">
        <v>177</v>
      </c>
      <c r="D147" s="437" t="s">
        <v>177</v>
      </c>
      <c r="E147" s="437" t="s">
        <v>177</v>
      </c>
      <c r="F147" s="437" t="s">
        <v>177</v>
      </c>
      <c r="G147" s="437" t="s">
        <v>178</v>
      </c>
      <c r="H147" s="440" t="s">
        <v>179</v>
      </c>
      <c r="I147" s="429"/>
      <c r="J147" s="437" t="s">
        <v>180</v>
      </c>
      <c r="K147" s="437" t="s">
        <v>181</v>
      </c>
      <c r="L147" s="435" t="s">
        <v>182</v>
      </c>
      <c r="M147" s="453"/>
      <c r="N147" s="435" t="s">
        <v>183</v>
      </c>
      <c r="O147" s="453"/>
      <c r="P147" s="457" t="s">
        <v>184</v>
      </c>
      <c r="Q147" s="457"/>
      <c r="R147" s="457"/>
    </row>
    <row r="148" spans="1:20" ht="21.75" customHeight="1">
      <c r="A148" s="439"/>
      <c r="B148" s="439"/>
      <c r="C148" s="439"/>
      <c r="D148" s="439"/>
      <c r="E148" s="439"/>
      <c r="F148" s="439"/>
      <c r="G148" s="460"/>
      <c r="H148" s="170" t="s">
        <v>185</v>
      </c>
      <c r="I148" s="170" t="s">
        <v>186</v>
      </c>
      <c r="J148" s="439"/>
      <c r="K148" s="439"/>
      <c r="L148" s="436"/>
      <c r="M148" s="455"/>
      <c r="N148" s="436"/>
      <c r="O148" s="455"/>
      <c r="P148" s="457"/>
      <c r="Q148" s="457"/>
      <c r="R148" s="457"/>
    </row>
    <row r="149" spans="1:20">
      <c r="A149" s="171">
        <v>1</v>
      </c>
      <c r="B149" s="171">
        <v>2</v>
      </c>
      <c r="C149" s="171">
        <v>3</v>
      </c>
      <c r="D149" s="171">
        <v>4</v>
      </c>
      <c r="E149" s="171">
        <v>5</v>
      </c>
      <c r="F149" s="171">
        <v>6</v>
      </c>
      <c r="G149" s="171">
        <v>7</v>
      </c>
      <c r="H149" s="171">
        <v>8</v>
      </c>
      <c r="I149" s="171">
        <v>9</v>
      </c>
      <c r="J149" s="171">
        <v>10</v>
      </c>
      <c r="K149" s="171">
        <v>11</v>
      </c>
      <c r="L149" s="444">
        <v>12</v>
      </c>
      <c r="M149" s="446"/>
      <c r="N149" s="444">
        <v>13</v>
      </c>
      <c r="O149" s="446"/>
      <c r="P149" s="444">
        <v>14</v>
      </c>
      <c r="Q149" s="446"/>
      <c r="R149" s="171">
        <v>16</v>
      </c>
    </row>
    <row r="150" spans="1:20" ht="51" hidden="1" customHeight="1">
      <c r="A150" s="174" t="s">
        <v>244</v>
      </c>
      <c r="B150" s="169" t="s">
        <v>187</v>
      </c>
      <c r="C150" s="169" t="s">
        <v>188</v>
      </c>
      <c r="D150" s="169" t="s">
        <v>189</v>
      </c>
      <c r="E150" s="170" t="s">
        <v>190</v>
      </c>
      <c r="F150" s="169"/>
      <c r="G150" s="170" t="s">
        <v>49</v>
      </c>
      <c r="H150" s="170" t="s">
        <v>18</v>
      </c>
      <c r="I150" s="172">
        <v>792</v>
      </c>
      <c r="J150" s="169" t="e">
        <f>'оценка Учреждения'!H54</f>
        <v>#REF!</v>
      </c>
      <c r="K150" s="169" t="e">
        <f>'оценка Учреждения'!I54</f>
        <v>#REF!</v>
      </c>
      <c r="L150" s="458">
        <v>10</v>
      </c>
      <c r="M150" s="459"/>
      <c r="N150" s="458" t="e">
        <f t="shared" ref="N150:N154" si="14">IF(K150*100/J150-100&lt;=10,0,K150*100/J150-100-10)</f>
        <v>#REF!</v>
      </c>
      <c r="O150" s="459"/>
      <c r="P150" s="440"/>
      <c r="Q150" s="443"/>
      <c r="R150" s="169"/>
      <c r="S150" s="160">
        <v>13</v>
      </c>
      <c r="T150" s="160" t="e">
        <f t="shared" ref="T150:T154" si="15">K150*100/J150-100</f>
        <v>#REF!</v>
      </c>
    </row>
    <row r="151" spans="1:20" ht="109.5" hidden="1" customHeight="1">
      <c r="A151" s="174" t="s">
        <v>245</v>
      </c>
      <c r="B151" s="175" t="s">
        <v>200</v>
      </c>
      <c r="C151" s="169" t="s">
        <v>189</v>
      </c>
      <c r="D151" s="169" t="s">
        <v>189</v>
      </c>
      <c r="E151" s="170" t="s">
        <v>190</v>
      </c>
      <c r="F151" s="169"/>
      <c r="G151" s="170" t="s">
        <v>49</v>
      </c>
      <c r="H151" s="170" t="s">
        <v>18</v>
      </c>
      <c r="I151" s="172">
        <v>792</v>
      </c>
      <c r="J151" s="169" t="e">
        <f>'оценка Учреждения'!H58</f>
        <v>#REF!</v>
      </c>
      <c r="K151" s="169" t="e">
        <f>'оценка Учреждения'!I58</f>
        <v>#REF!</v>
      </c>
      <c r="L151" s="458">
        <v>10</v>
      </c>
      <c r="M151" s="459"/>
      <c r="N151" s="458" t="e">
        <f t="shared" si="14"/>
        <v>#REF!</v>
      </c>
      <c r="O151" s="459"/>
      <c r="P151" s="440"/>
      <c r="Q151" s="443"/>
      <c r="R151" s="169"/>
      <c r="S151" s="160">
        <v>14</v>
      </c>
      <c r="T151" s="160" t="e">
        <f t="shared" si="15"/>
        <v>#REF!</v>
      </c>
    </row>
    <row r="152" spans="1:20" ht="70.5" customHeight="1">
      <c r="A152" s="174" t="s">
        <v>246</v>
      </c>
      <c r="B152" s="169" t="s">
        <v>189</v>
      </c>
      <c r="C152" s="169" t="s">
        <v>192</v>
      </c>
      <c r="D152" s="169" t="s">
        <v>193</v>
      </c>
      <c r="E152" s="170" t="s">
        <v>190</v>
      </c>
      <c r="F152" s="169"/>
      <c r="G152" s="170" t="s">
        <v>49</v>
      </c>
      <c r="H152" s="170" t="s">
        <v>18</v>
      </c>
      <c r="I152" s="172">
        <v>792</v>
      </c>
      <c r="J152" s="169">
        <f>'оценка Учреждения'!H62</f>
        <v>1</v>
      </c>
      <c r="K152" s="169">
        <f>'оценка Учреждения'!I62</f>
        <v>1</v>
      </c>
      <c r="L152" s="458">
        <v>10</v>
      </c>
      <c r="M152" s="459"/>
      <c r="N152" s="458">
        <f t="shared" si="14"/>
        <v>0</v>
      </c>
      <c r="O152" s="459"/>
      <c r="P152" s="440"/>
      <c r="Q152" s="443"/>
      <c r="R152" s="169"/>
      <c r="S152" s="160">
        <v>15</v>
      </c>
      <c r="T152" s="160">
        <f t="shared" si="15"/>
        <v>0</v>
      </c>
    </row>
    <row r="153" spans="1:20" ht="26.25" customHeight="1">
      <c r="A153" s="174" t="s">
        <v>247</v>
      </c>
      <c r="B153" s="169" t="s">
        <v>189</v>
      </c>
      <c r="C153" s="169" t="s">
        <v>189</v>
      </c>
      <c r="D153" s="169" t="s">
        <v>189</v>
      </c>
      <c r="E153" s="170" t="s">
        <v>190</v>
      </c>
      <c r="F153" s="169"/>
      <c r="G153" s="170" t="s">
        <v>49</v>
      </c>
      <c r="H153" s="170" t="s">
        <v>18</v>
      </c>
      <c r="I153" s="172">
        <v>792</v>
      </c>
      <c r="J153" s="169">
        <f>'оценка Учреждения'!H66</f>
        <v>47.22</v>
      </c>
      <c r="K153" s="169">
        <f>'оценка Учреждения'!I66</f>
        <v>47.67</v>
      </c>
      <c r="L153" s="458">
        <v>10</v>
      </c>
      <c r="M153" s="459"/>
      <c r="N153" s="458">
        <f t="shared" si="14"/>
        <v>0</v>
      </c>
      <c r="O153" s="459"/>
      <c r="P153" s="440"/>
      <c r="Q153" s="443"/>
      <c r="R153" s="169"/>
      <c r="S153" s="160">
        <v>16</v>
      </c>
      <c r="T153" s="160">
        <f t="shared" si="15"/>
        <v>0.95298602287167</v>
      </c>
    </row>
    <row r="154" spans="1:20" ht="36.75" hidden="1" customHeight="1">
      <c r="A154" s="174" t="s">
        <v>248</v>
      </c>
      <c r="B154" s="169" t="s">
        <v>189</v>
      </c>
      <c r="C154" s="169" t="s">
        <v>189</v>
      </c>
      <c r="D154" s="169" t="s">
        <v>193</v>
      </c>
      <c r="E154" s="170" t="s">
        <v>190</v>
      </c>
      <c r="F154" s="169"/>
      <c r="G154" s="170" t="s">
        <v>49</v>
      </c>
      <c r="H154" s="170" t="s">
        <v>18</v>
      </c>
      <c r="I154" s="172">
        <v>792</v>
      </c>
      <c r="J154" s="169" t="e">
        <f>'оценка Учреждения'!H70</f>
        <v>#REF!</v>
      </c>
      <c r="K154" s="169" t="e">
        <f>'оценка Учреждения'!I70</f>
        <v>#REF!</v>
      </c>
      <c r="L154" s="458">
        <v>10</v>
      </c>
      <c r="M154" s="459"/>
      <c r="N154" s="458" t="e">
        <f t="shared" si="14"/>
        <v>#REF!</v>
      </c>
      <c r="O154" s="459"/>
      <c r="P154" s="440"/>
      <c r="Q154" s="443"/>
      <c r="R154" s="169"/>
      <c r="S154" s="160">
        <v>17</v>
      </c>
      <c r="T154" s="160" t="e">
        <f t="shared" si="15"/>
        <v>#REF!</v>
      </c>
    </row>
    <row r="156" spans="1:20">
      <c r="A156" s="160" t="s">
        <v>201</v>
      </c>
    </row>
    <row r="157" spans="1:20" ht="31.5" customHeight="1">
      <c r="A157" s="432" t="s">
        <v>204</v>
      </c>
      <c r="B157" s="432"/>
      <c r="C157" s="432"/>
      <c r="D157" s="432"/>
      <c r="E157" s="432"/>
      <c r="F157" s="432"/>
      <c r="G157" s="432"/>
      <c r="H157" s="432"/>
      <c r="I157" s="432"/>
      <c r="J157" s="432"/>
      <c r="K157" s="432"/>
      <c r="L157" s="432"/>
      <c r="M157" s="432"/>
      <c r="N157" s="432"/>
      <c r="O157" s="432"/>
      <c r="P157" s="433" t="s">
        <v>168</v>
      </c>
      <c r="Q157" s="434"/>
      <c r="R157" s="435" t="s">
        <v>205</v>
      </c>
      <c r="S157" s="168"/>
    </row>
    <row r="158" spans="1:20" ht="17.25" customHeight="1">
      <c r="A158" s="432" t="s">
        <v>170</v>
      </c>
      <c r="B158" s="432"/>
      <c r="C158" s="432"/>
      <c r="D158" s="432"/>
      <c r="E158" s="432"/>
      <c r="F158" s="432"/>
      <c r="G158" s="432"/>
      <c r="H158" s="432"/>
      <c r="I158" s="432"/>
      <c r="J158" s="432"/>
      <c r="K158" s="432"/>
      <c r="L158" s="432"/>
      <c r="M158" s="432"/>
      <c r="N158" s="432"/>
      <c r="O158" s="432"/>
      <c r="P158" s="433"/>
      <c r="Q158" s="434"/>
      <c r="R158" s="436"/>
      <c r="S158" s="168"/>
    </row>
    <row r="159" spans="1:20" ht="16.5" customHeight="1">
      <c r="A159" s="431" t="s">
        <v>171</v>
      </c>
      <c r="B159" s="431"/>
      <c r="C159" s="431"/>
      <c r="D159" s="431"/>
      <c r="E159" s="431"/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</row>
    <row r="160" spans="1:20" ht="17.25" customHeight="1">
      <c r="A160" s="431" t="s">
        <v>172</v>
      </c>
      <c r="B160" s="431"/>
      <c r="C160" s="431"/>
      <c r="D160" s="431"/>
      <c r="E160" s="431"/>
      <c r="F160" s="431"/>
      <c r="G160" s="431"/>
      <c r="H160" s="431"/>
      <c r="I160" s="431"/>
      <c r="J160" s="431"/>
      <c r="K160" s="431"/>
      <c r="L160" s="431"/>
      <c r="M160" s="431"/>
      <c r="N160" s="431"/>
      <c r="O160" s="431"/>
      <c r="P160" s="431"/>
      <c r="Q160" s="431"/>
      <c r="R160" s="431"/>
      <c r="S160" s="431"/>
    </row>
    <row r="161" spans="1:20" ht="75" customHeight="1">
      <c r="A161" s="437" t="s">
        <v>173</v>
      </c>
      <c r="B161" s="440" t="s">
        <v>174</v>
      </c>
      <c r="C161" s="441"/>
      <c r="D161" s="442"/>
      <c r="E161" s="440" t="s">
        <v>175</v>
      </c>
      <c r="F161" s="443"/>
      <c r="G161" s="440" t="s">
        <v>176</v>
      </c>
      <c r="H161" s="429"/>
      <c r="I161" s="429"/>
      <c r="J161" s="429"/>
      <c r="K161" s="429"/>
      <c r="L161" s="429"/>
      <c r="M161" s="429"/>
      <c r="N161" s="429"/>
      <c r="O161" s="429"/>
      <c r="P161" s="429"/>
      <c r="Q161" s="429"/>
      <c r="R161" s="443"/>
    </row>
    <row r="162" spans="1:20" ht="60" customHeight="1">
      <c r="A162" s="438"/>
      <c r="B162" s="437" t="s">
        <v>177</v>
      </c>
      <c r="C162" s="437" t="s">
        <v>177</v>
      </c>
      <c r="D162" s="437" t="s">
        <v>177</v>
      </c>
      <c r="E162" s="437" t="s">
        <v>177</v>
      </c>
      <c r="F162" s="437" t="s">
        <v>177</v>
      </c>
      <c r="G162" s="435" t="s">
        <v>178</v>
      </c>
      <c r="H162" s="430"/>
      <c r="I162" s="430"/>
      <c r="J162" s="430"/>
      <c r="K162" s="453"/>
      <c r="L162" s="440" t="s">
        <v>179</v>
      </c>
      <c r="M162" s="443"/>
      <c r="N162" s="437" t="s">
        <v>180</v>
      </c>
      <c r="O162" s="437" t="s">
        <v>181</v>
      </c>
      <c r="P162" s="437" t="s">
        <v>182</v>
      </c>
      <c r="Q162" s="437" t="s">
        <v>183</v>
      </c>
      <c r="R162" s="437" t="s">
        <v>184</v>
      </c>
    </row>
    <row r="163" spans="1:20" ht="22.5" customHeight="1">
      <c r="A163" s="439"/>
      <c r="B163" s="439"/>
      <c r="C163" s="439"/>
      <c r="D163" s="439"/>
      <c r="E163" s="439"/>
      <c r="F163" s="439"/>
      <c r="G163" s="436"/>
      <c r="H163" s="454"/>
      <c r="I163" s="454"/>
      <c r="J163" s="454"/>
      <c r="K163" s="455"/>
      <c r="L163" s="169" t="s">
        <v>185</v>
      </c>
      <c r="M163" s="170" t="s">
        <v>186</v>
      </c>
      <c r="N163" s="439"/>
      <c r="O163" s="439"/>
      <c r="P163" s="439"/>
      <c r="Q163" s="439"/>
      <c r="R163" s="439"/>
    </row>
    <row r="164" spans="1:20">
      <c r="A164" s="171">
        <v>1</v>
      </c>
      <c r="B164" s="171">
        <v>2</v>
      </c>
      <c r="C164" s="171">
        <v>3</v>
      </c>
      <c r="D164" s="171">
        <v>4</v>
      </c>
      <c r="E164" s="171">
        <v>5</v>
      </c>
      <c r="F164" s="171">
        <v>6</v>
      </c>
      <c r="G164" s="444">
        <v>7</v>
      </c>
      <c r="H164" s="445"/>
      <c r="I164" s="445"/>
      <c r="J164" s="445"/>
      <c r="K164" s="446"/>
      <c r="L164" s="171">
        <v>8</v>
      </c>
      <c r="M164" s="171">
        <v>9</v>
      </c>
      <c r="N164" s="171">
        <v>10</v>
      </c>
      <c r="O164" s="171">
        <v>11</v>
      </c>
      <c r="P164" s="171">
        <v>12</v>
      </c>
      <c r="Q164" s="171">
        <v>13</v>
      </c>
      <c r="R164" s="171">
        <v>14</v>
      </c>
    </row>
    <row r="165" spans="1:20" ht="38.25" customHeight="1">
      <c r="A165" s="447" t="s">
        <v>249</v>
      </c>
      <c r="B165" s="437" t="s">
        <v>189</v>
      </c>
      <c r="C165" s="437" t="s">
        <v>189</v>
      </c>
      <c r="D165" s="437" t="s">
        <v>206</v>
      </c>
      <c r="E165" s="437" t="s">
        <v>190</v>
      </c>
      <c r="F165" s="437"/>
      <c r="G165" s="450" t="s">
        <v>84</v>
      </c>
      <c r="H165" s="451"/>
      <c r="I165" s="451"/>
      <c r="J165" s="451"/>
      <c r="K165" s="452"/>
      <c r="L165" s="170" t="s">
        <v>50</v>
      </c>
      <c r="M165" s="172">
        <v>744</v>
      </c>
      <c r="N165" s="169">
        <f>'оценка Учреждения'!H71</f>
        <v>4.4400000000000004</v>
      </c>
      <c r="O165" s="169">
        <f>'оценка Учреждения'!I71</f>
        <v>4.2</v>
      </c>
      <c r="P165" s="169">
        <v>10</v>
      </c>
      <c r="Q165" s="169">
        <f t="shared" ref="Q165:Q185" si="16">IF(O165-N165&lt;=10,0,O165-N165-10)</f>
        <v>0</v>
      </c>
      <c r="R165" s="169"/>
      <c r="T165" s="160">
        <f t="shared" ref="T165:T185" si="17">O165-N165</f>
        <v>-0.24000000000000021</v>
      </c>
    </row>
    <row r="166" spans="1:20" ht="38.25" customHeight="1">
      <c r="A166" s="448"/>
      <c r="B166" s="438"/>
      <c r="C166" s="438"/>
      <c r="D166" s="438"/>
      <c r="E166" s="438"/>
      <c r="F166" s="438"/>
      <c r="G166" s="450" t="s">
        <v>85</v>
      </c>
      <c r="H166" s="451"/>
      <c r="I166" s="451"/>
      <c r="J166" s="451"/>
      <c r="K166" s="452"/>
      <c r="L166" s="170" t="s">
        <v>50</v>
      </c>
      <c r="M166" s="172">
        <v>744</v>
      </c>
      <c r="N166" s="169">
        <f>'оценка Учреждения'!H72</f>
        <v>0</v>
      </c>
      <c r="O166" s="169">
        <f>'оценка Учреждения'!I72</f>
        <v>0</v>
      </c>
      <c r="P166" s="169">
        <v>10</v>
      </c>
      <c r="Q166" s="169">
        <f t="shared" si="16"/>
        <v>0</v>
      </c>
      <c r="R166" s="169"/>
      <c r="T166" s="160">
        <f t="shared" si="17"/>
        <v>0</v>
      </c>
    </row>
    <row r="167" spans="1:20" ht="38.25" customHeight="1">
      <c r="A167" s="449"/>
      <c r="B167" s="439"/>
      <c r="C167" s="439"/>
      <c r="D167" s="439"/>
      <c r="E167" s="439"/>
      <c r="F167" s="439"/>
      <c r="G167" s="450" t="s">
        <v>23</v>
      </c>
      <c r="H167" s="451"/>
      <c r="I167" s="451"/>
      <c r="J167" s="451"/>
      <c r="K167" s="452"/>
      <c r="L167" s="170" t="s">
        <v>50</v>
      </c>
      <c r="M167" s="172">
        <v>744</v>
      </c>
      <c r="N167" s="169">
        <f>'оценка Учреждения'!H73</f>
        <v>100</v>
      </c>
      <c r="O167" s="169">
        <f>'оценка Учреждения'!I73</f>
        <v>100</v>
      </c>
      <c r="P167" s="169">
        <v>10</v>
      </c>
      <c r="Q167" s="169">
        <f t="shared" si="16"/>
        <v>0</v>
      </c>
      <c r="R167" s="169"/>
      <c r="S167" s="160">
        <v>18</v>
      </c>
      <c r="T167" s="160">
        <f t="shared" si="17"/>
        <v>0</v>
      </c>
    </row>
    <row r="168" spans="1:20" ht="38.25" hidden="1" customHeight="1">
      <c r="A168" s="447" t="s">
        <v>250</v>
      </c>
      <c r="B168" s="437" t="s">
        <v>189</v>
      </c>
      <c r="C168" s="437" t="s">
        <v>189</v>
      </c>
      <c r="D168" s="437" t="s">
        <v>207</v>
      </c>
      <c r="E168" s="437" t="s">
        <v>190</v>
      </c>
      <c r="F168" s="437"/>
      <c r="G168" s="450" t="s">
        <v>84</v>
      </c>
      <c r="H168" s="451"/>
      <c r="I168" s="451"/>
      <c r="J168" s="451"/>
      <c r="K168" s="452"/>
      <c r="L168" s="170" t="s">
        <v>50</v>
      </c>
      <c r="M168" s="172">
        <v>744</v>
      </c>
      <c r="N168" s="169" t="e">
        <f>'оценка Учреждения'!H75</f>
        <v>#REF!</v>
      </c>
      <c r="O168" s="169" t="e">
        <f>'оценка Учреждения'!I75</f>
        <v>#REF!</v>
      </c>
      <c r="P168" s="169">
        <v>10</v>
      </c>
      <c r="Q168" s="169" t="e">
        <f t="shared" si="16"/>
        <v>#REF!</v>
      </c>
      <c r="R168" s="169"/>
      <c r="T168" s="160" t="e">
        <f t="shared" si="17"/>
        <v>#REF!</v>
      </c>
    </row>
    <row r="169" spans="1:20" ht="38.25" hidden="1" customHeight="1">
      <c r="A169" s="448"/>
      <c r="B169" s="438"/>
      <c r="C169" s="438"/>
      <c r="D169" s="438"/>
      <c r="E169" s="438"/>
      <c r="F169" s="438"/>
      <c r="G169" s="450" t="s">
        <v>85</v>
      </c>
      <c r="H169" s="451"/>
      <c r="I169" s="451"/>
      <c r="J169" s="451"/>
      <c r="K169" s="452"/>
      <c r="L169" s="170" t="s">
        <v>50</v>
      </c>
      <c r="M169" s="172">
        <v>744</v>
      </c>
      <c r="N169" s="169" t="e">
        <f>'оценка Учреждения'!H76</f>
        <v>#REF!</v>
      </c>
      <c r="O169" s="169" t="e">
        <f>'оценка Учреждения'!I76</f>
        <v>#REF!</v>
      </c>
      <c r="P169" s="169">
        <v>10</v>
      </c>
      <c r="Q169" s="169" t="e">
        <f t="shared" si="16"/>
        <v>#REF!</v>
      </c>
      <c r="R169" s="169"/>
      <c r="T169" s="160" t="e">
        <f t="shared" si="17"/>
        <v>#REF!</v>
      </c>
    </row>
    <row r="170" spans="1:20" ht="38.25" hidden="1" customHeight="1">
      <c r="A170" s="449"/>
      <c r="B170" s="439"/>
      <c r="C170" s="439"/>
      <c r="D170" s="439"/>
      <c r="E170" s="439"/>
      <c r="F170" s="439"/>
      <c r="G170" s="450" t="s">
        <v>23</v>
      </c>
      <c r="H170" s="451"/>
      <c r="I170" s="451"/>
      <c r="J170" s="451"/>
      <c r="K170" s="452"/>
      <c r="L170" s="170" t="s">
        <v>50</v>
      </c>
      <c r="M170" s="172">
        <v>744</v>
      </c>
      <c r="N170" s="169" t="e">
        <f>'оценка Учреждения'!H77</f>
        <v>#REF!</v>
      </c>
      <c r="O170" s="169" t="e">
        <f>'оценка Учреждения'!I77</f>
        <v>#REF!</v>
      </c>
      <c r="P170" s="169">
        <v>10</v>
      </c>
      <c r="Q170" s="169" t="e">
        <f t="shared" si="16"/>
        <v>#REF!</v>
      </c>
      <c r="R170" s="169"/>
      <c r="S170" s="160">
        <v>19</v>
      </c>
      <c r="T170" s="160" t="e">
        <f t="shared" si="17"/>
        <v>#REF!</v>
      </c>
    </row>
    <row r="171" spans="1:20" ht="38.25" customHeight="1">
      <c r="A171" s="447" t="s">
        <v>251</v>
      </c>
      <c r="B171" s="437" t="s">
        <v>189</v>
      </c>
      <c r="C171" s="437" t="s">
        <v>189</v>
      </c>
      <c r="D171" s="437" t="s">
        <v>208</v>
      </c>
      <c r="E171" s="437" t="s">
        <v>190</v>
      </c>
      <c r="F171" s="437"/>
      <c r="G171" s="450" t="s">
        <v>84</v>
      </c>
      <c r="H171" s="451"/>
      <c r="I171" s="451"/>
      <c r="J171" s="451"/>
      <c r="K171" s="452"/>
      <c r="L171" s="170" t="s">
        <v>50</v>
      </c>
      <c r="M171" s="172">
        <v>744</v>
      </c>
      <c r="N171" s="169">
        <f>'оценка Учреждения'!H79</f>
        <v>28.58</v>
      </c>
      <c r="O171" s="169">
        <f>'оценка Учреждения'!I79</f>
        <v>27.26</v>
      </c>
      <c r="P171" s="169">
        <v>10</v>
      </c>
      <c r="Q171" s="169">
        <f t="shared" si="16"/>
        <v>0</v>
      </c>
      <c r="R171" s="169"/>
      <c r="T171" s="160">
        <f t="shared" si="17"/>
        <v>-1.3199999999999967</v>
      </c>
    </row>
    <row r="172" spans="1:20" ht="38.25" customHeight="1">
      <c r="A172" s="448"/>
      <c r="B172" s="438"/>
      <c r="C172" s="438"/>
      <c r="D172" s="438"/>
      <c r="E172" s="438"/>
      <c r="F172" s="438"/>
      <c r="G172" s="450" t="s">
        <v>85</v>
      </c>
      <c r="H172" s="451"/>
      <c r="I172" s="451"/>
      <c r="J172" s="451"/>
      <c r="K172" s="452"/>
      <c r="L172" s="170" t="s">
        <v>50</v>
      </c>
      <c r="M172" s="172">
        <v>744</v>
      </c>
      <c r="N172" s="169">
        <f>'оценка Учреждения'!H80</f>
        <v>36.799999999999997</v>
      </c>
      <c r="O172" s="169">
        <f>'оценка Учреждения'!I80</f>
        <v>23</v>
      </c>
      <c r="P172" s="169">
        <v>10</v>
      </c>
      <c r="Q172" s="169">
        <f t="shared" si="16"/>
        <v>0</v>
      </c>
      <c r="R172" s="169"/>
      <c r="T172" s="160">
        <f t="shared" si="17"/>
        <v>-13.799999999999997</v>
      </c>
    </row>
    <row r="173" spans="1:20" ht="38.25" customHeight="1">
      <c r="A173" s="449"/>
      <c r="B173" s="439"/>
      <c r="C173" s="439"/>
      <c r="D173" s="439"/>
      <c r="E173" s="439"/>
      <c r="F173" s="439"/>
      <c r="G173" s="450" t="s">
        <v>23</v>
      </c>
      <c r="H173" s="451"/>
      <c r="I173" s="451"/>
      <c r="J173" s="451"/>
      <c r="K173" s="452"/>
      <c r="L173" s="170" t="s">
        <v>50</v>
      </c>
      <c r="M173" s="172">
        <v>744</v>
      </c>
      <c r="N173" s="169">
        <f>'оценка Учреждения'!H81</f>
        <v>100</v>
      </c>
      <c r="O173" s="169">
        <f>'оценка Учреждения'!I81</f>
        <v>100</v>
      </c>
      <c r="P173" s="169">
        <v>10</v>
      </c>
      <c r="Q173" s="176">
        <f t="shared" si="16"/>
        <v>0</v>
      </c>
      <c r="R173" s="169"/>
      <c r="S173" s="160">
        <v>20</v>
      </c>
      <c r="T173" s="160">
        <f t="shared" si="17"/>
        <v>0</v>
      </c>
    </row>
    <row r="174" spans="1:20" ht="38.25" customHeight="1">
      <c r="A174" s="447" t="s">
        <v>252</v>
      </c>
      <c r="B174" s="437" t="s">
        <v>189</v>
      </c>
      <c r="C174" s="437" t="s">
        <v>189</v>
      </c>
      <c r="D174" s="437" t="s">
        <v>135</v>
      </c>
      <c r="E174" s="437" t="s">
        <v>190</v>
      </c>
      <c r="F174" s="437"/>
      <c r="G174" s="450" t="s">
        <v>84</v>
      </c>
      <c r="H174" s="451"/>
      <c r="I174" s="451"/>
      <c r="J174" s="451"/>
      <c r="K174" s="452"/>
      <c r="L174" s="170" t="s">
        <v>50</v>
      </c>
      <c r="M174" s="172">
        <v>744</v>
      </c>
      <c r="N174" s="169">
        <f>'оценка Учреждения'!H83</f>
        <v>9.58</v>
      </c>
      <c r="O174" s="169">
        <f>'оценка Учреждения'!I83</f>
        <v>9.14</v>
      </c>
      <c r="P174" s="169">
        <v>10</v>
      </c>
      <c r="Q174" s="169">
        <f t="shared" si="16"/>
        <v>0</v>
      </c>
      <c r="R174" s="169"/>
      <c r="T174" s="160">
        <f t="shared" si="17"/>
        <v>-0.4399999999999995</v>
      </c>
    </row>
    <row r="175" spans="1:20" ht="38.25" customHeight="1">
      <c r="A175" s="448"/>
      <c r="B175" s="438"/>
      <c r="C175" s="438"/>
      <c r="D175" s="438"/>
      <c r="E175" s="438"/>
      <c r="F175" s="438"/>
      <c r="G175" s="450" t="s">
        <v>85</v>
      </c>
      <c r="H175" s="451"/>
      <c r="I175" s="451"/>
      <c r="J175" s="451"/>
      <c r="K175" s="452"/>
      <c r="L175" s="170" t="s">
        <v>50</v>
      </c>
      <c r="M175" s="172">
        <v>744</v>
      </c>
      <c r="N175" s="169">
        <f>'оценка Учреждения'!H84</f>
        <v>25</v>
      </c>
      <c r="O175" s="169">
        <f>'оценка Учреждения'!I84</f>
        <v>35.299999999999997</v>
      </c>
      <c r="P175" s="169">
        <v>10</v>
      </c>
      <c r="Q175" s="169">
        <f t="shared" si="16"/>
        <v>0.29999999999999716</v>
      </c>
      <c r="R175" s="169"/>
      <c r="T175" s="160">
        <f t="shared" si="17"/>
        <v>10.299999999999997</v>
      </c>
    </row>
    <row r="176" spans="1:20" ht="38.25" customHeight="1">
      <c r="A176" s="449"/>
      <c r="B176" s="439"/>
      <c r="C176" s="439"/>
      <c r="D176" s="439"/>
      <c r="E176" s="439"/>
      <c r="F176" s="439"/>
      <c r="G176" s="450" t="s">
        <v>23</v>
      </c>
      <c r="H176" s="451"/>
      <c r="I176" s="451"/>
      <c r="J176" s="451"/>
      <c r="K176" s="452"/>
      <c r="L176" s="170" t="s">
        <v>50</v>
      </c>
      <c r="M176" s="172">
        <v>744</v>
      </c>
      <c r="N176" s="169">
        <f>'оценка Учреждения'!H85</f>
        <v>100</v>
      </c>
      <c r="O176" s="169">
        <f>'оценка Учреждения'!I85</f>
        <v>100</v>
      </c>
      <c r="P176" s="169">
        <v>10</v>
      </c>
      <c r="Q176" s="169">
        <f t="shared" si="16"/>
        <v>0</v>
      </c>
      <c r="R176" s="169"/>
      <c r="S176" s="160">
        <v>21</v>
      </c>
      <c r="T176" s="160">
        <f t="shared" si="17"/>
        <v>0</v>
      </c>
    </row>
    <row r="177" spans="1:20" ht="38.25" hidden="1" customHeight="1">
      <c r="A177" s="447" t="s">
        <v>253</v>
      </c>
      <c r="B177" s="437" t="s">
        <v>189</v>
      </c>
      <c r="C177" s="437" t="s">
        <v>189</v>
      </c>
      <c r="D177" s="437" t="s">
        <v>209</v>
      </c>
      <c r="E177" s="437" t="s">
        <v>190</v>
      </c>
      <c r="F177" s="437"/>
      <c r="G177" s="450" t="s">
        <v>84</v>
      </c>
      <c r="H177" s="451"/>
      <c r="I177" s="451"/>
      <c r="J177" s="451"/>
      <c r="K177" s="452"/>
      <c r="L177" s="170" t="s">
        <v>50</v>
      </c>
      <c r="M177" s="172">
        <v>744</v>
      </c>
      <c r="N177" s="169" t="e">
        <f>'оценка Учреждения'!H87</f>
        <v>#REF!</v>
      </c>
      <c r="O177" s="169" t="e">
        <f>'оценка Учреждения'!I87</f>
        <v>#REF!</v>
      </c>
      <c r="P177" s="169">
        <v>10</v>
      </c>
      <c r="Q177" s="169" t="e">
        <f t="shared" si="16"/>
        <v>#REF!</v>
      </c>
      <c r="R177" s="169"/>
      <c r="T177" s="160" t="e">
        <f t="shared" si="17"/>
        <v>#REF!</v>
      </c>
    </row>
    <row r="178" spans="1:20" ht="38.25" hidden="1" customHeight="1">
      <c r="A178" s="448"/>
      <c r="B178" s="438"/>
      <c r="C178" s="438"/>
      <c r="D178" s="438"/>
      <c r="E178" s="438"/>
      <c r="F178" s="438"/>
      <c r="G178" s="450" t="s">
        <v>85</v>
      </c>
      <c r="H178" s="451"/>
      <c r="I178" s="451"/>
      <c r="J178" s="451"/>
      <c r="K178" s="452"/>
      <c r="L178" s="170" t="s">
        <v>50</v>
      </c>
      <c r="M178" s="172">
        <v>744</v>
      </c>
      <c r="N178" s="169" t="e">
        <f>'оценка Учреждения'!H88</f>
        <v>#REF!</v>
      </c>
      <c r="O178" s="169" t="e">
        <f>'оценка Учреждения'!I88</f>
        <v>#REF!</v>
      </c>
      <c r="P178" s="169">
        <v>10</v>
      </c>
      <c r="Q178" s="169" t="e">
        <f t="shared" si="16"/>
        <v>#REF!</v>
      </c>
      <c r="R178" s="169"/>
      <c r="T178" s="160" t="e">
        <f t="shared" si="17"/>
        <v>#REF!</v>
      </c>
    </row>
    <row r="179" spans="1:20" ht="38.25" hidden="1" customHeight="1">
      <c r="A179" s="449"/>
      <c r="B179" s="439"/>
      <c r="C179" s="439"/>
      <c r="D179" s="439"/>
      <c r="E179" s="439"/>
      <c r="F179" s="439"/>
      <c r="G179" s="450" t="s">
        <v>23</v>
      </c>
      <c r="H179" s="451"/>
      <c r="I179" s="451"/>
      <c r="J179" s="451"/>
      <c r="K179" s="452"/>
      <c r="L179" s="170" t="s">
        <v>50</v>
      </c>
      <c r="M179" s="172">
        <v>744</v>
      </c>
      <c r="N179" s="169" t="e">
        <f>'оценка Учреждения'!H89</f>
        <v>#REF!</v>
      </c>
      <c r="O179" s="169" t="e">
        <f>'оценка Учреждения'!I89</f>
        <v>#REF!</v>
      </c>
      <c r="P179" s="169">
        <v>10</v>
      </c>
      <c r="Q179" s="169" t="e">
        <f t="shared" si="16"/>
        <v>#REF!</v>
      </c>
      <c r="R179" s="169"/>
      <c r="S179" s="160">
        <v>22</v>
      </c>
      <c r="T179" s="160" t="e">
        <f t="shared" si="17"/>
        <v>#REF!</v>
      </c>
    </row>
    <row r="180" spans="1:20" ht="38.25" customHeight="1">
      <c r="A180" s="447" t="s">
        <v>254</v>
      </c>
      <c r="B180" s="437" t="s">
        <v>189</v>
      </c>
      <c r="C180" s="437" t="s">
        <v>189</v>
      </c>
      <c r="D180" s="437" t="s">
        <v>210</v>
      </c>
      <c r="E180" s="437" t="s">
        <v>190</v>
      </c>
      <c r="F180" s="437"/>
      <c r="G180" s="450" t="s">
        <v>84</v>
      </c>
      <c r="H180" s="451"/>
      <c r="I180" s="451"/>
      <c r="J180" s="451"/>
      <c r="K180" s="452"/>
      <c r="L180" s="170" t="s">
        <v>50</v>
      </c>
      <c r="M180" s="172">
        <v>744</v>
      </c>
      <c r="N180" s="169">
        <f>'оценка Учреждения'!H91</f>
        <v>9.2200000000000006</v>
      </c>
      <c r="O180" s="169">
        <f>'оценка Учреждения'!I91</f>
        <v>8.7899999999999991</v>
      </c>
      <c r="P180" s="169">
        <v>10</v>
      </c>
      <c r="Q180" s="169">
        <f t="shared" si="16"/>
        <v>0</v>
      </c>
      <c r="R180" s="169"/>
      <c r="T180" s="160">
        <f t="shared" si="17"/>
        <v>-0.43000000000000149</v>
      </c>
    </row>
    <row r="181" spans="1:20" ht="38.25" customHeight="1">
      <c r="A181" s="448"/>
      <c r="B181" s="438"/>
      <c r="C181" s="438"/>
      <c r="D181" s="438"/>
      <c r="E181" s="438"/>
      <c r="F181" s="438"/>
      <c r="G181" s="450" t="s">
        <v>85</v>
      </c>
      <c r="H181" s="451"/>
      <c r="I181" s="451"/>
      <c r="J181" s="451"/>
      <c r="K181" s="452"/>
      <c r="L181" s="170" t="s">
        <v>50</v>
      </c>
      <c r="M181" s="172">
        <v>744</v>
      </c>
      <c r="N181" s="169">
        <f>'оценка Учреждения'!H92</f>
        <v>11.5</v>
      </c>
      <c r="O181" s="169">
        <f>'оценка Учреждения'!I92</f>
        <v>14.3</v>
      </c>
      <c r="P181" s="169">
        <v>10</v>
      </c>
      <c r="Q181" s="169">
        <f t="shared" si="16"/>
        <v>0</v>
      </c>
      <c r="R181" s="169"/>
      <c r="T181" s="160">
        <f t="shared" si="17"/>
        <v>2.8000000000000007</v>
      </c>
    </row>
    <row r="182" spans="1:20" ht="38.25" customHeight="1">
      <c r="A182" s="449"/>
      <c r="B182" s="439"/>
      <c r="C182" s="439"/>
      <c r="D182" s="439"/>
      <c r="E182" s="439"/>
      <c r="F182" s="439"/>
      <c r="G182" s="450" t="s">
        <v>23</v>
      </c>
      <c r="H182" s="451"/>
      <c r="I182" s="451"/>
      <c r="J182" s="451"/>
      <c r="K182" s="452"/>
      <c r="L182" s="170" t="s">
        <v>50</v>
      </c>
      <c r="M182" s="172">
        <v>744</v>
      </c>
      <c r="N182" s="169">
        <f>'оценка Учреждения'!H93</f>
        <v>100</v>
      </c>
      <c r="O182" s="169">
        <f>'оценка Учреждения'!I93</f>
        <v>100</v>
      </c>
      <c r="P182" s="169">
        <v>10</v>
      </c>
      <c r="Q182" s="169">
        <f t="shared" si="16"/>
        <v>0</v>
      </c>
      <c r="R182" s="169"/>
      <c r="S182" s="160">
        <v>23</v>
      </c>
      <c r="T182" s="160">
        <f t="shared" si="17"/>
        <v>0</v>
      </c>
    </row>
    <row r="183" spans="1:20" ht="38.25" customHeight="1">
      <c r="A183" s="447" t="s">
        <v>255</v>
      </c>
      <c r="B183" s="437" t="s">
        <v>189</v>
      </c>
      <c r="C183" s="437" t="s">
        <v>189</v>
      </c>
      <c r="D183" s="437" t="s">
        <v>189</v>
      </c>
      <c r="E183" s="437" t="s">
        <v>190</v>
      </c>
      <c r="F183" s="437"/>
      <c r="G183" s="450" t="s">
        <v>84</v>
      </c>
      <c r="H183" s="451"/>
      <c r="I183" s="451"/>
      <c r="J183" s="451"/>
      <c r="K183" s="452"/>
      <c r="L183" s="170" t="s">
        <v>50</v>
      </c>
      <c r="M183" s="172">
        <v>744</v>
      </c>
      <c r="N183" s="169">
        <f>'оценка Учреждения'!H95</f>
        <v>7.14</v>
      </c>
      <c r="O183" s="169">
        <f>'оценка Учреждения'!I95</f>
        <v>6.81</v>
      </c>
      <c r="P183" s="169">
        <v>10</v>
      </c>
      <c r="Q183" s="169">
        <f t="shared" si="16"/>
        <v>0</v>
      </c>
      <c r="R183" s="169"/>
      <c r="T183" s="160">
        <f t="shared" si="17"/>
        <v>-0.33000000000000007</v>
      </c>
    </row>
    <row r="184" spans="1:20" ht="38.25" customHeight="1">
      <c r="A184" s="448"/>
      <c r="B184" s="438"/>
      <c r="C184" s="438"/>
      <c r="D184" s="438"/>
      <c r="E184" s="438"/>
      <c r="F184" s="438"/>
      <c r="G184" s="450" t="s">
        <v>85</v>
      </c>
      <c r="H184" s="451"/>
      <c r="I184" s="451"/>
      <c r="J184" s="451"/>
      <c r="K184" s="452"/>
      <c r="L184" s="170" t="s">
        <v>50</v>
      </c>
      <c r="M184" s="172">
        <v>744</v>
      </c>
      <c r="N184" s="169">
        <f>'оценка Учреждения'!H96</f>
        <v>26.5</v>
      </c>
      <c r="O184" s="169">
        <f>'оценка Учреждения'!I96</f>
        <v>26.5</v>
      </c>
      <c r="P184" s="169">
        <v>10</v>
      </c>
      <c r="Q184" s="169">
        <f t="shared" si="16"/>
        <v>0</v>
      </c>
      <c r="R184" s="169"/>
      <c r="T184" s="160">
        <f t="shared" si="17"/>
        <v>0</v>
      </c>
    </row>
    <row r="185" spans="1:20" ht="38.25" customHeight="1">
      <c r="A185" s="449"/>
      <c r="B185" s="439"/>
      <c r="C185" s="439"/>
      <c r="D185" s="439"/>
      <c r="E185" s="439"/>
      <c r="F185" s="439"/>
      <c r="G185" s="450" t="s">
        <v>23</v>
      </c>
      <c r="H185" s="451"/>
      <c r="I185" s="451"/>
      <c r="J185" s="451"/>
      <c r="K185" s="452"/>
      <c r="L185" s="170" t="s">
        <v>50</v>
      </c>
      <c r="M185" s="172">
        <v>744</v>
      </c>
      <c r="N185" s="169">
        <f>'оценка Учреждения'!H97</f>
        <v>100</v>
      </c>
      <c r="O185" s="169">
        <f>'оценка Учреждения'!I97</f>
        <v>100</v>
      </c>
      <c r="P185" s="169">
        <v>10</v>
      </c>
      <c r="Q185" s="169">
        <f t="shared" si="16"/>
        <v>0</v>
      </c>
      <c r="R185" s="169"/>
      <c r="S185" s="160">
        <v>24</v>
      </c>
      <c r="T185" s="160">
        <f t="shared" si="17"/>
        <v>0</v>
      </c>
    </row>
    <row r="188" spans="1:20" ht="15.75" customHeight="1">
      <c r="A188" s="456" t="s">
        <v>194</v>
      </c>
      <c r="B188" s="456"/>
      <c r="C188" s="456"/>
      <c r="D188" s="456"/>
      <c r="E188" s="456"/>
      <c r="F188" s="456"/>
      <c r="G188" s="456"/>
      <c r="H188" s="456"/>
      <c r="I188" s="456"/>
      <c r="J188" s="456"/>
      <c r="K188" s="456"/>
      <c r="L188" s="456"/>
      <c r="M188" s="456"/>
      <c r="N188" s="456"/>
      <c r="O188" s="456"/>
      <c r="P188" s="456"/>
      <c r="Q188" s="173"/>
      <c r="R188" s="173"/>
      <c r="S188" s="173"/>
    </row>
    <row r="189" spans="1:20" ht="75.75" customHeight="1">
      <c r="A189" s="437" t="s">
        <v>173</v>
      </c>
      <c r="B189" s="440" t="s">
        <v>174</v>
      </c>
      <c r="C189" s="429"/>
      <c r="D189" s="443"/>
      <c r="E189" s="440" t="s">
        <v>175</v>
      </c>
      <c r="F189" s="443"/>
      <c r="G189" s="435" t="s">
        <v>195</v>
      </c>
      <c r="H189" s="430"/>
      <c r="I189" s="430"/>
      <c r="J189" s="430"/>
      <c r="K189" s="430"/>
      <c r="L189" s="430"/>
      <c r="M189" s="430"/>
      <c r="N189" s="430"/>
      <c r="O189" s="430"/>
      <c r="P189" s="430"/>
      <c r="Q189" s="453"/>
      <c r="R189" s="457" t="s">
        <v>196</v>
      </c>
    </row>
    <row r="190" spans="1:20" ht="24" customHeight="1">
      <c r="A190" s="438"/>
      <c r="B190" s="437" t="s">
        <v>177</v>
      </c>
      <c r="C190" s="437" t="s">
        <v>177</v>
      </c>
      <c r="D190" s="437" t="s">
        <v>177</v>
      </c>
      <c r="E190" s="437" t="s">
        <v>177</v>
      </c>
      <c r="F190" s="437" t="s">
        <v>177</v>
      </c>
      <c r="G190" s="437" t="s">
        <v>178</v>
      </c>
      <c r="H190" s="440" t="s">
        <v>179</v>
      </c>
      <c r="I190" s="429"/>
      <c r="J190" s="437" t="s">
        <v>180</v>
      </c>
      <c r="K190" s="437" t="s">
        <v>181</v>
      </c>
      <c r="L190" s="435" t="s">
        <v>182</v>
      </c>
      <c r="M190" s="453"/>
      <c r="N190" s="435" t="s">
        <v>183</v>
      </c>
      <c r="O190" s="453"/>
      <c r="P190" s="457" t="s">
        <v>184</v>
      </c>
      <c r="Q190" s="457"/>
      <c r="R190" s="457"/>
    </row>
    <row r="191" spans="1:20" ht="21.75" customHeight="1">
      <c r="A191" s="439"/>
      <c r="B191" s="439"/>
      <c r="C191" s="439"/>
      <c r="D191" s="439"/>
      <c r="E191" s="439"/>
      <c r="F191" s="439"/>
      <c r="G191" s="460"/>
      <c r="H191" s="170" t="s">
        <v>185</v>
      </c>
      <c r="I191" s="170" t="s">
        <v>186</v>
      </c>
      <c r="J191" s="439"/>
      <c r="K191" s="439"/>
      <c r="L191" s="436"/>
      <c r="M191" s="455"/>
      <c r="N191" s="436"/>
      <c r="O191" s="455"/>
      <c r="P191" s="457"/>
      <c r="Q191" s="457"/>
      <c r="R191" s="457"/>
    </row>
    <row r="192" spans="1:20">
      <c r="A192" s="171">
        <v>1</v>
      </c>
      <c r="B192" s="171">
        <v>2</v>
      </c>
      <c r="C192" s="171">
        <v>3</v>
      </c>
      <c r="D192" s="171">
        <v>4</v>
      </c>
      <c r="E192" s="171">
        <v>5</v>
      </c>
      <c r="F192" s="171">
        <v>6</v>
      </c>
      <c r="G192" s="171">
        <v>7</v>
      </c>
      <c r="H192" s="171">
        <v>8</v>
      </c>
      <c r="I192" s="171">
        <v>9</v>
      </c>
      <c r="J192" s="171">
        <v>10</v>
      </c>
      <c r="K192" s="171">
        <v>11</v>
      </c>
      <c r="L192" s="444">
        <v>12</v>
      </c>
      <c r="M192" s="446"/>
      <c r="N192" s="444">
        <v>13</v>
      </c>
      <c r="O192" s="446"/>
      <c r="P192" s="444">
        <v>14</v>
      </c>
      <c r="Q192" s="446"/>
      <c r="R192" s="171">
        <v>16</v>
      </c>
    </row>
    <row r="193" spans="1:20" ht="25.5" customHeight="1">
      <c r="A193" s="174" t="s">
        <v>249</v>
      </c>
      <c r="B193" s="169" t="s">
        <v>189</v>
      </c>
      <c r="C193" s="169" t="s">
        <v>189</v>
      </c>
      <c r="D193" s="169" t="s">
        <v>206</v>
      </c>
      <c r="E193" s="169" t="s">
        <v>190</v>
      </c>
      <c r="F193" s="169"/>
      <c r="G193" s="177" t="s">
        <v>214</v>
      </c>
      <c r="H193" s="177" t="s">
        <v>213</v>
      </c>
      <c r="I193" s="172">
        <v>539</v>
      </c>
      <c r="J193" s="169">
        <f>'оценка Учреждения'!H74</f>
        <v>3186.2999999999993</v>
      </c>
      <c r="K193" s="169">
        <f>'оценка Учреждения'!I74</f>
        <v>3186.2999999999993</v>
      </c>
      <c r="L193" s="458">
        <v>10</v>
      </c>
      <c r="M193" s="459"/>
      <c r="N193" s="458">
        <f t="shared" ref="N193:N199" si="18">IF(K193*100/J193-100&lt;=10,0,K193*100/J193-100-10)</f>
        <v>0</v>
      </c>
      <c r="O193" s="459"/>
      <c r="P193" s="440"/>
      <c r="Q193" s="443"/>
      <c r="R193" s="169"/>
      <c r="S193" s="160">
        <v>18</v>
      </c>
      <c r="T193" s="160">
        <f t="shared" ref="T193:T199" si="19">K193*100/J193-100</f>
        <v>0</v>
      </c>
    </row>
    <row r="194" spans="1:20" ht="25.5" hidden="1" customHeight="1">
      <c r="A194" s="174" t="s">
        <v>250</v>
      </c>
      <c r="B194" s="169" t="s">
        <v>189</v>
      </c>
      <c r="C194" s="169" t="s">
        <v>189</v>
      </c>
      <c r="D194" s="169" t="s">
        <v>207</v>
      </c>
      <c r="E194" s="169" t="s">
        <v>190</v>
      </c>
      <c r="F194" s="169"/>
      <c r="G194" s="177" t="s">
        <v>214</v>
      </c>
      <c r="H194" s="177" t="s">
        <v>213</v>
      </c>
      <c r="I194" s="172">
        <v>539</v>
      </c>
      <c r="J194" s="169" t="e">
        <f>'оценка Учреждения'!H78</f>
        <v>#REF!</v>
      </c>
      <c r="K194" s="169" t="e">
        <f>'оценка Учреждения'!I78</f>
        <v>#REF!</v>
      </c>
      <c r="L194" s="458">
        <v>10</v>
      </c>
      <c r="M194" s="459"/>
      <c r="N194" s="458" t="e">
        <f t="shared" si="18"/>
        <v>#REF!</v>
      </c>
      <c r="O194" s="459"/>
      <c r="P194" s="440"/>
      <c r="Q194" s="443"/>
      <c r="R194" s="169"/>
      <c r="S194" s="160">
        <v>19</v>
      </c>
      <c r="T194" s="160" t="e">
        <f t="shared" si="19"/>
        <v>#REF!</v>
      </c>
    </row>
    <row r="195" spans="1:20" ht="25.5" customHeight="1">
      <c r="A195" s="174" t="s">
        <v>251</v>
      </c>
      <c r="B195" s="169" t="s">
        <v>189</v>
      </c>
      <c r="C195" s="169" t="s">
        <v>189</v>
      </c>
      <c r="D195" s="169" t="s">
        <v>208</v>
      </c>
      <c r="E195" s="169" t="s">
        <v>190</v>
      </c>
      <c r="F195" s="169"/>
      <c r="G195" s="177" t="s">
        <v>214</v>
      </c>
      <c r="H195" s="177" t="s">
        <v>213</v>
      </c>
      <c r="I195" s="172">
        <v>539</v>
      </c>
      <c r="J195" s="169">
        <f>'оценка Учреждения'!H82</f>
        <v>26962.000000000007</v>
      </c>
      <c r="K195" s="169">
        <f>'оценка Учреждения'!I82</f>
        <v>26962.000000000007</v>
      </c>
      <c r="L195" s="458">
        <v>10</v>
      </c>
      <c r="M195" s="459"/>
      <c r="N195" s="458">
        <f t="shared" si="18"/>
        <v>0</v>
      </c>
      <c r="O195" s="459"/>
      <c r="P195" s="440"/>
      <c r="Q195" s="443"/>
      <c r="R195" s="169"/>
      <c r="S195" s="160">
        <v>20</v>
      </c>
      <c r="T195" s="160">
        <f t="shared" si="19"/>
        <v>0</v>
      </c>
    </row>
    <row r="196" spans="1:20" ht="25.5" customHeight="1">
      <c r="A196" s="174" t="s">
        <v>252</v>
      </c>
      <c r="B196" s="169" t="s">
        <v>189</v>
      </c>
      <c r="C196" s="169" t="s">
        <v>189</v>
      </c>
      <c r="D196" s="169" t="s">
        <v>135</v>
      </c>
      <c r="E196" s="169" t="s">
        <v>190</v>
      </c>
      <c r="F196" s="169"/>
      <c r="G196" s="177" t="s">
        <v>214</v>
      </c>
      <c r="H196" s="177" t="s">
        <v>213</v>
      </c>
      <c r="I196" s="172">
        <v>539</v>
      </c>
      <c r="J196" s="169">
        <f>'оценка Учреждения'!H86</f>
        <v>8310.5</v>
      </c>
      <c r="K196" s="169">
        <f>'оценка Учреждения'!I86</f>
        <v>8310.5</v>
      </c>
      <c r="L196" s="458">
        <v>10</v>
      </c>
      <c r="M196" s="459"/>
      <c r="N196" s="464">
        <f t="shared" si="18"/>
        <v>0</v>
      </c>
      <c r="O196" s="465"/>
      <c r="P196" s="440"/>
      <c r="Q196" s="443"/>
      <c r="R196" s="169"/>
      <c r="S196" s="160">
        <v>21</v>
      </c>
      <c r="T196" s="160">
        <f t="shared" si="19"/>
        <v>0</v>
      </c>
    </row>
    <row r="197" spans="1:20" ht="25.5" hidden="1" customHeight="1">
      <c r="A197" s="174" t="s">
        <v>253</v>
      </c>
      <c r="B197" s="169" t="s">
        <v>189</v>
      </c>
      <c r="C197" s="169" t="s">
        <v>189</v>
      </c>
      <c r="D197" s="169" t="s">
        <v>209</v>
      </c>
      <c r="E197" s="169" t="s">
        <v>190</v>
      </c>
      <c r="F197" s="169"/>
      <c r="G197" s="177" t="s">
        <v>214</v>
      </c>
      <c r="H197" s="177" t="s">
        <v>213</v>
      </c>
      <c r="I197" s="172">
        <v>539</v>
      </c>
      <c r="J197" s="169" t="e">
        <f>'оценка Учреждения'!H90</f>
        <v>#REF!</v>
      </c>
      <c r="K197" s="169" t="e">
        <f>'оценка Учреждения'!I90</f>
        <v>#REF!</v>
      </c>
      <c r="L197" s="458">
        <v>10</v>
      </c>
      <c r="M197" s="459"/>
      <c r="N197" s="458" t="e">
        <f t="shared" si="18"/>
        <v>#REF!</v>
      </c>
      <c r="O197" s="459"/>
      <c r="P197" s="440"/>
      <c r="Q197" s="443"/>
      <c r="R197" s="169"/>
      <c r="S197" s="160">
        <v>22</v>
      </c>
      <c r="T197" s="160" t="e">
        <f t="shared" si="19"/>
        <v>#REF!</v>
      </c>
    </row>
    <row r="198" spans="1:20" ht="25.5" customHeight="1">
      <c r="A198" s="174" t="s">
        <v>254</v>
      </c>
      <c r="B198" s="169" t="s">
        <v>189</v>
      </c>
      <c r="C198" s="169" t="s">
        <v>189</v>
      </c>
      <c r="D198" s="169" t="s">
        <v>210</v>
      </c>
      <c r="E198" s="169" t="s">
        <v>190</v>
      </c>
      <c r="F198" s="169"/>
      <c r="G198" s="177" t="s">
        <v>214</v>
      </c>
      <c r="H198" s="177" t="s">
        <v>213</v>
      </c>
      <c r="I198" s="172">
        <v>539</v>
      </c>
      <c r="J198" s="169">
        <f>'оценка Учреждения'!H94</f>
        <v>7333.4399999999987</v>
      </c>
      <c r="K198" s="169">
        <f>'оценка Учреждения'!I94</f>
        <v>7333.4399999999987</v>
      </c>
      <c r="L198" s="458">
        <v>10</v>
      </c>
      <c r="M198" s="459"/>
      <c r="N198" s="458">
        <f t="shared" si="18"/>
        <v>0</v>
      </c>
      <c r="O198" s="459"/>
      <c r="P198" s="440"/>
      <c r="Q198" s="443"/>
      <c r="R198" s="169"/>
      <c r="S198" s="160">
        <v>23</v>
      </c>
      <c r="T198" s="160">
        <f t="shared" si="19"/>
        <v>0</v>
      </c>
    </row>
    <row r="199" spans="1:20" ht="25.5" customHeight="1">
      <c r="A199" s="174" t="s">
        <v>255</v>
      </c>
      <c r="B199" s="169" t="s">
        <v>189</v>
      </c>
      <c r="C199" s="169" t="s">
        <v>189</v>
      </c>
      <c r="D199" s="169" t="s">
        <v>189</v>
      </c>
      <c r="E199" s="169" t="s">
        <v>190</v>
      </c>
      <c r="F199" s="169"/>
      <c r="G199" s="177" t="s">
        <v>214</v>
      </c>
      <c r="H199" s="177" t="s">
        <v>213</v>
      </c>
      <c r="I199" s="172">
        <v>539</v>
      </c>
      <c r="J199" s="169">
        <f>'оценка Учреждения'!H98</f>
        <v>6195.0999999999995</v>
      </c>
      <c r="K199" s="169">
        <f>'оценка Учреждения'!I98</f>
        <v>6195.0999999999995</v>
      </c>
      <c r="L199" s="458">
        <v>10</v>
      </c>
      <c r="M199" s="459"/>
      <c r="N199" s="458">
        <f t="shared" si="18"/>
        <v>0</v>
      </c>
      <c r="O199" s="459"/>
      <c r="P199" s="440"/>
      <c r="Q199" s="443"/>
      <c r="R199" s="169"/>
      <c r="S199" s="160">
        <v>24</v>
      </c>
      <c r="T199" s="160">
        <f t="shared" si="19"/>
        <v>0</v>
      </c>
    </row>
    <row r="200" spans="1:20" ht="15.75" customHeight="1"/>
    <row r="201" spans="1:20" ht="13.5">
      <c r="A201" s="466" t="s">
        <v>211</v>
      </c>
      <c r="B201" s="466"/>
      <c r="C201" s="466"/>
      <c r="D201" s="466"/>
      <c r="E201" s="466"/>
      <c r="F201" s="466"/>
      <c r="G201" s="466"/>
      <c r="H201" s="466"/>
      <c r="I201" s="466"/>
      <c r="J201" s="466"/>
      <c r="K201" s="466"/>
      <c r="L201" s="466"/>
      <c r="M201" s="466"/>
      <c r="N201" s="466"/>
      <c r="O201" s="466"/>
      <c r="P201" s="466"/>
      <c r="Q201" s="466"/>
      <c r="R201" s="466"/>
      <c r="S201" s="466"/>
    </row>
    <row r="202" spans="1:20" ht="13.5">
      <c r="A202" s="466" t="s">
        <v>212</v>
      </c>
      <c r="B202" s="466"/>
      <c r="C202" s="466"/>
      <c r="D202" s="466"/>
      <c r="E202" s="466"/>
      <c r="F202" s="466"/>
      <c r="G202" s="466"/>
      <c r="H202" s="466"/>
      <c r="I202" s="466"/>
      <c r="J202" s="466"/>
      <c r="K202" s="466"/>
      <c r="L202" s="466"/>
      <c r="M202" s="466"/>
      <c r="N202" s="466"/>
      <c r="O202" s="466"/>
      <c r="P202" s="466"/>
      <c r="Q202" s="466"/>
      <c r="R202" s="466"/>
    </row>
    <row r="204" spans="1:20" ht="13.5">
      <c r="A204" s="466"/>
      <c r="B204" s="466"/>
      <c r="C204" s="466"/>
      <c r="D204" s="466"/>
      <c r="E204" s="466"/>
      <c r="F204" s="466"/>
      <c r="G204" s="466"/>
      <c r="H204" s="466"/>
      <c r="I204" s="466"/>
      <c r="J204" s="466"/>
      <c r="K204" s="466"/>
      <c r="L204" s="466"/>
      <c r="M204" s="466"/>
      <c r="N204" s="466"/>
      <c r="O204" s="466"/>
      <c r="P204" s="466"/>
      <c r="Q204" s="466"/>
      <c r="R204" s="466"/>
    </row>
    <row r="210" ht="15.75" customHeight="1"/>
    <row r="211" ht="15.75" customHeight="1"/>
  </sheetData>
  <mergeCells count="538">
    <mergeCell ref="L48:M48"/>
    <mergeCell ref="N48:O48"/>
    <mergeCell ref="P48:Q48"/>
    <mergeCell ref="L45:M45"/>
    <mergeCell ref="N45:O45"/>
    <mergeCell ref="P45:Q45"/>
    <mergeCell ref="L46:M46"/>
    <mergeCell ref="N46:O46"/>
    <mergeCell ref="P46:Q46"/>
    <mergeCell ref="L47:M47"/>
    <mergeCell ref="N47:O47"/>
    <mergeCell ref="P47:Q47"/>
    <mergeCell ref="A41:P41"/>
    <mergeCell ref="A42:A44"/>
    <mergeCell ref="B42:D42"/>
    <mergeCell ref="E42:F42"/>
    <mergeCell ref="G42:Q42"/>
    <mergeCell ref="R42:R44"/>
    <mergeCell ref="B43:B44"/>
    <mergeCell ref="C43:C44"/>
    <mergeCell ref="D43:D44"/>
    <mergeCell ref="E43:E44"/>
    <mergeCell ref="F43:F44"/>
    <mergeCell ref="G43:G44"/>
    <mergeCell ref="H43:I43"/>
    <mergeCell ref="J43:J44"/>
    <mergeCell ref="K43:K44"/>
    <mergeCell ref="L43:M44"/>
    <mergeCell ref="N43:O44"/>
    <mergeCell ref="P43:Q44"/>
    <mergeCell ref="G27:K28"/>
    <mergeCell ref="L27:M27"/>
    <mergeCell ref="N27:N28"/>
    <mergeCell ref="O27:O28"/>
    <mergeCell ref="P27:P28"/>
    <mergeCell ref="Q27:Q28"/>
    <mergeCell ref="R27:R28"/>
    <mergeCell ref="G29:K29"/>
    <mergeCell ref="A30:A32"/>
    <mergeCell ref="B30:B32"/>
    <mergeCell ref="C30:C32"/>
    <mergeCell ref="D30:D32"/>
    <mergeCell ref="E30:E32"/>
    <mergeCell ref="F30:F32"/>
    <mergeCell ref="G30:K30"/>
    <mergeCell ref="G31:K31"/>
    <mergeCell ref="G32:K32"/>
    <mergeCell ref="D33:D35"/>
    <mergeCell ref="E33:E35"/>
    <mergeCell ref="F33:F35"/>
    <mergeCell ref="G33:K33"/>
    <mergeCell ref="G34:K34"/>
    <mergeCell ref="G35:K35"/>
    <mergeCell ref="A36:A38"/>
    <mergeCell ref="B36:B38"/>
    <mergeCell ref="C36:C38"/>
    <mergeCell ref="D36:D38"/>
    <mergeCell ref="E36:E38"/>
    <mergeCell ref="F36:F38"/>
    <mergeCell ref="G36:K36"/>
    <mergeCell ref="G37:K37"/>
    <mergeCell ref="G38:K38"/>
    <mergeCell ref="A33:A35"/>
    <mergeCell ref="B33:B35"/>
    <mergeCell ref="C33:C35"/>
    <mergeCell ref="A201:S201"/>
    <mergeCell ref="A202:R202"/>
    <mergeCell ref="A204:R204"/>
    <mergeCell ref="L198:M198"/>
    <mergeCell ref="N198:O198"/>
    <mergeCell ref="P198:Q198"/>
    <mergeCell ref="L199:M199"/>
    <mergeCell ref="N199:O199"/>
    <mergeCell ref="P199:Q199"/>
    <mergeCell ref="L197:M197"/>
    <mergeCell ref="N197:O197"/>
    <mergeCell ref="P197:Q197"/>
    <mergeCell ref="L194:M194"/>
    <mergeCell ref="N194:O194"/>
    <mergeCell ref="P194:Q194"/>
    <mergeCell ref="L195:M195"/>
    <mergeCell ref="N195:O195"/>
    <mergeCell ref="P195:Q195"/>
    <mergeCell ref="L192:M192"/>
    <mergeCell ref="N192:O192"/>
    <mergeCell ref="P192:Q192"/>
    <mergeCell ref="L193:M193"/>
    <mergeCell ref="N193:O193"/>
    <mergeCell ref="P193:Q193"/>
    <mergeCell ref="L196:M196"/>
    <mergeCell ref="N196:O196"/>
    <mergeCell ref="P196:Q196"/>
    <mergeCell ref="G190:G191"/>
    <mergeCell ref="H190:I190"/>
    <mergeCell ref="J190:J191"/>
    <mergeCell ref="K190:K191"/>
    <mergeCell ref="L190:M191"/>
    <mergeCell ref="A188:P188"/>
    <mergeCell ref="A189:A191"/>
    <mergeCell ref="B189:D189"/>
    <mergeCell ref="E189:F189"/>
    <mergeCell ref="G189:Q189"/>
    <mergeCell ref="N190:O191"/>
    <mergeCell ref="P190:Q191"/>
    <mergeCell ref="A180:A182"/>
    <mergeCell ref="B180:B182"/>
    <mergeCell ref="C180:C182"/>
    <mergeCell ref="D180:D182"/>
    <mergeCell ref="E180:E182"/>
    <mergeCell ref="F180:F182"/>
    <mergeCell ref="G180:K180"/>
    <mergeCell ref="G181:K181"/>
    <mergeCell ref="R189:R191"/>
    <mergeCell ref="B190:B191"/>
    <mergeCell ref="C190:C191"/>
    <mergeCell ref="D190:D191"/>
    <mergeCell ref="E190:E191"/>
    <mergeCell ref="G182:K182"/>
    <mergeCell ref="A183:A185"/>
    <mergeCell ref="B183:B185"/>
    <mergeCell ref="C183:C185"/>
    <mergeCell ref="D183:D185"/>
    <mergeCell ref="E183:E185"/>
    <mergeCell ref="F183:F185"/>
    <mergeCell ref="G183:K183"/>
    <mergeCell ref="G184:K184"/>
    <mergeCell ref="G185:K185"/>
    <mergeCell ref="F190:F191"/>
    <mergeCell ref="G174:K174"/>
    <mergeCell ref="G175:K175"/>
    <mergeCell ref="G176:K176"/>
    <mergeCell ref="A177:A179"/>
    <mergeCell ref="B177:B179"/>
    <mergeCell ref="C177:C179"/>
    <mergeCell ref="D177:D179"/>
    <mergeCell ref="E177:E179"/>
    <mergeCell ref="F177:F179"/>
    <mergeCell ref="G177:K177"/>
    <mergeCell ref="A174:A176"/>
    <mergeCell ref="B174:B176"/>
    <mergeCell ref="C174:C176"/>
    <mergeCell ref="D174:D176"/>
    <mergeCell ref="E174:E176"/>
    <mergeCell ref="F174:F176"/>
    <mergeCell ref="G178:K178"/>
    <mergeCell ref="G179:K179"/>
    <mergeCell ref="A171:A173"/>
    <mergeCell ref="B171:B173"/>
    <mergeCell ref="C171:C173"/>
    <mergeCell ref="D171:D173"/>
    <mergeCell ref="E171:E173"/>
    <mergeCell ref="F171:F173"/>
    <mergeCell ref="G171:K171"/>
    <mergeCell ref="G172:K172"/>
    <mergeCell ref="G173:K173"/>
    <mergeCell ref="A168:A170"/>
    <mergeCell ref="B168:B170"/>
    <mergeCell ref="C168:C170"/>
    <mergeCell ref="D168:D170"/>
    <mergeCell ref="E168:E170"/>
    <mergeCell ref="F168:F170"/>
    <mergeCell ref="G168:K168"/>
    <mergeCell ref="G169:K169"/>
    <mergeCell ref="G170:K170"/>
    <mergeCell ref="G164:K164"/>
    <mergeCell ref="A165:A167"/>
    <mergeCell ref="B165:B167"/>
    <mergeCell ref="C165:C167"/>
    <mergeCell ref="D165:D167"/>
    <mergeCell ref="E165:E167"/>
    <mergeCell ref="F165:F167"/>
    <mergeCell ref="G165:K165"/>
    <mergeCell ref="G166:K166"/>
    <mergeCell ref="G167:K167"/>
    <mergeCell ref="L162:M162"/>
    <mergeCell ref="N162:N163"/>
    <mergeCell ref="O162:O163"/>
    <mergeCell ref="P162:P163"/>
    <mergeCell ref="Q162:Q163"/>
    <mergeCell ref="R162:R163"/>
    <mergeCell ref="A161:A163"/>
    <mergeCell ref="B161:D161"/>
    <mergeCell ref="E161:F161"/>
    <mergeCell ref="G161:R161"/>
    <mergeCell ref="B162:B163"/>
    <mergeCell ref="C162:C163"/>
    <mergeCell ref="D162:D163"/>
    <mergeCell ref="E162:E163"/>
    <mergeCell ref="F162:F163"/>
    <mergeCell ref="G162:K163"/>
    <mergeCell ref="A157:O157"/>
    <mergeCell ref="P157:Q158"/>
    <mergeCell ref="R157:R158"/>
    <mergeCell ref="A158:O158"/>
    <mergeCell ref="A159:S159"/>
    <mergeCell ref="A160:S160"/>
    <mergeCell ref="L153:M153"/>
    <mergeCell ref="N153:O153"/>
    <mergeCell ref="P153:Q153"/>
    <mergeCell ref="L154:M154"/>
    <mergeCell ref="N154:O154"/>
    <mergeCell ref="P154:Q154"/>
    <mergeCell ref="L151:M151"/>
    <mergeCell ref="N151:O151"/>
    <mergeCell ref="P151:Q151"/>
    <mergeCell ref="L152:M152"/>
    <mergeCell ref="N152:O152"/>
    <mergeCell ref="P152:Q152"/>
    <mergeCell ref="N147:O148"/>
    <mergeCell ref="P147:Q148"/>
    <mergeCell ref="L149:M149"/>
    <mergeCell ref="N149:O149"/>
    <mergeCell ref="P149:Q149"/>
    <mergeCell ref="L150:M150"/>
    <mergeCell ref="N150:O150"/>
    <mergeCell ref="P150:Q150"/>
    <mergeCell ref="G147:G148"/>
    <mergeCell ref="H147:I147"/>
    <mergeCell ref="J147:J148"/>
    <mergeCell ref="K147:K148"/>
    <mergeCell ref="L147:M148"/>
    <mergeCell ref="A145:P145"/>
    <mergeCell ref="A146:A148"/>
    <mergeCell ref="B146:D146"/>
    <mergeCell ref="E146:F146"/>
    <mergeCell ref="G146:Q146"/>
    <mergeCell ref="A137:A139"/>
    <mergeCell ref="B137:B139"/>
    <mergeCell ref="C137:C139"/>
    <mergeCell ref="D137:D139"/>
    <mergeCell ref="E137:E139"/>
    <mergeCell ref="F137:F139"/>
    <mergeCell ref="G137:K137"/>
    <mergeCell ref="G138:K138"/>
    <mergeCell ref="R146:R148"/>
    <mergeCell ref="B147:B148"/>
    <mergeCell ref="C147:C148"/>
    <mergeCell ref="D147:D148"/>
    <mergeCell ref="E147:E148"/>
    <mergeCell ref="G139:K139"/>
    <mergeCell ref="A140:A142"/>
    <mergeCell ref="B140:B142"/>
    <mergeCell ref="C140:C142"/>
    <mergeCell ref="D140:D142"/>
    <mergeCell ref="E140:E142"/>
    <mergeCell ref="F140:F142"/>
    <mergeCell ref="G140:K140"/>
    <mergeCell ref="G141:K141"/>
    <mergeCell ref="G142:K142"/>
    <mergeCell ref="F147:F148"/>
    <mergeCell ref="G131:K131"/>
    <mergeCell ref="G132:K132"/>
    <mergeCell ref="G133:K133"/>
    <mergeCell ref="A134:A136"/>
    <mergeCell ref="B134:B136"/>
    <mergeCell ref="C134:C136"/>
    <mergeCell ref="D134:D136"/>
    <mergeCell ref="E134:E136"/>
    <mergeCell ref="F134:F136"/>
    <mergeCell ref="G134:K134"/>
    <mergeCell ref="A131:A133"/>
    <mergeCell ref="B131:B133"/>
    <mergeCell ref="C131:C133"/>
    <mergeCell ref="D131:D133"/>
    <mergeCell ref="E131:E133"/>
    <mergeCell ref="F131:F133"/>
    <mergeCell ref="G135:K135"/>
    <mergeCell ref="G136:K136"/>
    <mergeCell ref="G127:K127"/>
    <mergeCell ref="A128:A130"/>
    <mergeCell ref="B128:B130"/>
    <mergeCell ref="C128:C130"/>
    <mergeCell ref="D128:D130"/>
    <mergeCell ref="E128:E130"/>
    <mergeCell ref="F128:F130"/>
    <mergeCell ref="G128:K128"/>
    <mergeCell ref="G129:K129"/>
    <mergeCell ref="G130:K130"/>
    <mergeCell ref="L125:M125"/>
    <mergeCell ref="N125:N126"/>
    <mergeCell ref="O125:O126"/>
    <mergeCell ref="P125:P126"/>
    <mergeCell ref="Q125:Q126"/>
    <mergeCell ref="R125:R126"/>
    <mergeCell ref="A124:A126"/>
    <mergeCell ref="B124:D124"/>
    <mergeCell ref="E124:F124"/>
    <mergeCell ref="G124:R124"/>
    <mergeCell ref="B125:B126"/>
    <mergeCell ref="C125:C126"/>
    <mergeCell ref="D125:D126"/>
    <mergeCell ref="E125:E126"/>
    <mergeCell ref="F125:F126"/>
    <mergeCell ref="G125:K126"/>
    <mergeCell ref="A120:O120"/>
    <mergeCell ref="P120:Q121"/>
    <mergeCell ref="R120:R121"/>
    <mergeCell ref="A121:O121"/>
    <mergeCell ref="A122:S122"/>
    <mergeCell ref="A123:S123"/>
    <mergeCell ref="L116:M116"/>
    <mergeCell ref="N116:O116"/>
    <mergeCell ref="P116:Q116"/>
    <mergeCell ref="L117:M117"/>
    <mergeCell ref="N117:O117"/>
    <mergeCell ref="P117:Q117"/>
    <mergeCell ref="L114:M114"/>
    <mergeCell ref="N114:O114"/>
    <mergeCell ref="P114:Q114"/>
    <mergeCell ref="L115:M115"/>
    <mergeCell ref="N115:O115"/>
    <mergeCell ref="P115:Q115"/>
    <mergeCell ref="L112:M112"/>
    <mergeCell ref="N112:O112"/>
    <mergeCell ref="P112:Q112"/>
    <mergeCell ref="L113:M113"/>
    <mergeCell ref="N113:O113"/>
    <mergeCell ref="P113:Q113"/>
    <mergeCell ref="A108:P108"/>
    <mergeCell ref="A109:A111"/>
    <mergeCell ref="B109:D109"/>
    <mergeCell ref="E109:F109"/>
    <mergeCell ref="G109:Q109"/>
    <mergeCell ref="L110:M111"/>
    <mergeCell ref="N110:O111"/>
    <mergeCell ref="P110:Q111"/>
    <mergeCell ref="R109:R111"/>
    <mergeCell ref="B110:B111"/>
    <mergeCell ref="C110:C111"/>
    <mergeCell ref="D110:D111"/>
    <mergeCell ref="E110:E111"/>
    <mergeCell ref="F110:F111"/>
    <mergeCell ref="G110:G111"/>
    <mergeCell ref="H110:I110"/>
    <mergeCell ref="J110:J111"/>
    <mergeCell ref="K110:K111"/>
    <mergeCell ref="G100:K100"/>
    <mergeCell ref="G101:K101"/>
    <mergeCell ref="G102:K102"/>
    <mergeCell ref="A103:A105"/>
    <mergeCell ref="B103:B105"/>
    <mergeCell ref="C103:C105"/>
    <mergeCell ref="D103:D105"/>
    <mergeCell ref="E103:E105"/>
    <mergeCell ref="F103:F105"/>
    <mergeCell ref="G103:K103"/>
    <mergeCell ref="A100:A102"/>
    <mergeCell ref="B100:B102"/>
    <mergeCell ref="C100:C102"/>
    <mergeCell ref="D100:D102"/>
    <mergeCell ref="E100:E102"/>
    <mergeCell ref="F100:F102"/>
    <mergeCell ref="G104:K104"/>
    <mergeCell ref="G105:K105"/>
    <mergeCell ref="A97:A99"/>
    <mergeCell ref="B97:B99"/>
    <mergeCell ref="C97:C99"/>
    <mergeCell ref="D97:D99"/>
    <mergeCell ref="E97:E99"/>
    <mergeCell ref="F97:F99"/>
    <mergeCell ref="G97:K97"/>
    <mergeCell ref="G98:K98"/>
    <mergeCell ref="G99:K99"/>
    <mergeCell ref="A94:A96"/>
    <mergeCell ref="B94:B96"/>
    <mergeCell ref="C94:C96"/>
    <mergeCell ref="D94:D96"/>
    <mergeCell ref="E94:E96"/>
    <mergeCell ref="F94:F96"/>
    <mergeCell ref="G94:K94"/>
    <mergeCell ref="G95:K95"/>
    <mergeCell ref="G96:K96"/>
    <mergeCell ref="G90:K90"/>
    <mergeCell ref="A91:A93"/>
    <mergeCell ref="B91:B93"/>
    <mergeCell ref="C91:C93"/>
    <mergeCell ref="D91:D93"/>
    <mergeCell ref="E91:E93"/>
    <mergeCell ref="F91:F93"/>
    <mergeCell ref="G91:K91"/>
    <mergeCell ref="F88:F89"/>
    <mergeCell ref="G88:K89"/>
    <mergeCell ref="G92:K92"/>
    <mergeCell ref="G93:K93"/>
    <mergeCell ref="A85:S85"/>
    <mergeCell ref="A86:S86"/>
    <mergeCell ref="A87:A89"/>
    <mergeCell ref="B87:D87"/>
    <mergeCell ref="E87:F87"/>
    <mergeCell ref="G87:R87"/>
    <mergeCell ref="B88:B89"/>
    <mergeCell ref="C88:C89"/>
    <mergeCell ref="D88:D89"/>
    <mergeCell ref="E88:E89"/>
    <mergeCell ref="Q88:Q89"/>
    <mergeCell ref="R88:R89"/>
    <mergeCell ref="L88:M88"/>
    <mergeCell ref="N88:N89"/>
    <mergeCell ref="O88:O89"/>
    <mergeCell ref="P88:P89"/>
    <mergeCell ref="L80:M80"/>
    <mergeCell ref="N80:O80"/>
    <mergeCell ref="P80:Q80"/>
    <mergeCell ref="A83:O83"/>
    <mergeCell ref="P83:Q84"/>
    <mergeCell ref="R83:R84"/>
    <mergeCell ref="A84:O84"/>
    <mergeCell ref="L78:M78"/>
    <mergeCell ref="N78:O78"/>
    <mergeCell ref="P78:Q78"/>
    <mergeCell ref="L79:M79"/>
    <mergeCell ref="N79:O79"/>
    <mergeCell ref="P79:Q79"/>
    <mergeCell ref="L76:M76"/>
    <mergeCell ref="N76:O76"/>
    <mergeCell ref="P76:Q76"/>
    <mergeCell ref="L77:M77"/>
    <mergeCell ref="N77:O77"/>
    <mergeCell ref="P77:Q77"/>
    <mergeCell ref="R73:R75"/>
    <mergeCell ref="B74:B75"/>
    <mergeCell ref="C74:C75"/>
    <mergeCell ref="D74:D75"/>
    <mergeCell ref="E74:E75"/>
    <mergeCell ref="F74:F75"/>
    <mergeCell ref="G74:G75"/>
    <mergeCell ref="H74:I74"/>
    <mergeCell ref="J74:J75"/>
    <mergeCell ref="K74:K75"/>
    <mergeCell ref="G67:K67"/>
    <mergeCell ref="G68:K68"/>
    <mergeCell ref="G69:K69"/>
    <mergeCell ref="A72:P72"/>
    <mergeCell ref="A73:A75"/>
    <mergeCell ref="B73:D73"/>
    <mergeCell ref="E73:F73"/>
    <mergeCell ref="G73:Q73"/>
    <mergeCell ref="L74:M75"/>
    <mergeCell ref="N74:O75"/>
    <mergeCell ref="A67:A69"/>
    <mergeCell ref="B67:B69"/>
    <mergeCell ref="C67:C69"/>
    <mergeCell ref="D67:D69"/>
    <mergeCell ref="E67:E69"/>
    <mergeCell ref="F67:F69"/>
    <mergeCell ref="P74:Q75"/>
    <mergeCell ref="A64:A66"/>
    <mergeCell ref="B64:B66"/>
    <mergeCell ref="C64:C66"/>
    <mergeCell ref="D64:D66"/>
    <mergeCell ref="E64:E66"/>
    <mergeCell ref="F64:F66"/>
    <mergeCell ref="G64:K64"/>
    <mergeCell ref="G65:K65"/>
    <mergeCell ref="G66:K66"/>
    <mergeCell ref="A61:A63"/>
    <mergeCell ref="B61:B63"/>
    <mergeCell ref="C61:C63"/>
    <mergeCell ref="D61:D63"/>
    <mergeCell ref="E61:E63"/>
    <mergeCell ref="F61:F63"/>
    <mergeCell ref="G61:K61"/>
    <mergeCell ref="G62:K62"/>
    <mergeCell ref="G63:K63"/>
    <mergeCell ref="G57:K57"/>
    <mergeCell ref="A58:A60"/>
    <mergeCell ref="B58:B60"/>
    <mergeCell ref="C58:C60"/>
    <mergeCell ref="D58:D60"/>
    <mergeCell ref="E58:E60"/>
    <mergeCell ref="F58:F60"/>
    <mergeCell ref="G58:K58"/>
    <mergeCell ref="F55:F56"/>
    <mergeCell ref="G55:K56"/>
    <mergeCell ref="G59:K59"/>
    <mergeCell ref="G60:K60"/>
    <mergeCell ref="A52:S52"/>
    <mergeCell ref="A53:S53"/>
    <mergeCell ref="A54:A56"/>
    <mergeCell ref="B54:D54"/>
    <mergeCell ref="E54:F54"/>
    <mergeCell ref="G54:R54"/>
    <mergeCell ref="B55:B56"/>
    <mergeCell ref="C55:C56"/>
    <mergeCell ref="D55:D56"/>
    <mergeCell ref="E55:E56"/>
    <mergeCell ref="Q55:Q56"/>
    <mergeCell ref="R55:R56"/>
    <mergeCell ref="L55:M55"/>
    <mergeCell ref="N55:N56"/>
    <mergeCell ref="O55:O56"/>
    <mergeCell ref="P55:P56"/>
    <mergeCell ref="C16:O16"/>
    <mergeCell ref="A17:B17"/>
    <mergeCell ref="C17:O17"/>
    <mergeCell ref="C18:O18"/>
    <mergeCell ref="A19:S19"/>
    <mergeCell ref="A50:O50"/>
    <mergeCell ref="P50:Q51"/>
    <mergeCell ref="R50:R51"/>
    <mergeCell ref="A51:O51"/>
    <mergeCell ref="A22:O22"/>
    <mergeCell ref="P22:Q23"/>
    <mergeCell ref="R22:R23"/>
    <mergeCell ref="A23:O23"/>
    <mergeCell ref="A24:S24"/>
    <mergeCell ref="A25:S25"/>
    <mergeCell ref="A26:A28"/>
    <mergeCell ref="B26:D26"/>
    <mergeCell ref="E26:F26"/>
    <mergeCell ref="G26:R26"/>
    <mergeCell ref="B27:B28"/>
    <mergeCell ref="C27:C28"/>
    <mergeCell ref="D27:D28"/>
    <mergeCell ref="E27:E28"/>
    <mergeCell ref="F27:F28"/>
    <mergeCell ref="C13:O13"/>
    <mergeCell ref="P13:Q13"/>
    <mergeCell ref="C14:O14"/>
    <mergeCell ref="A15:B15"/>
    <mergeCell ref="C15:O15"/>
    <mergeCell ref="C9:O9"/>
    <mergeCell ref="P9:Q9"/>
    <mergeCell ref="A10:B10"/>
    <mergeCell ref="C10:O10"/>
    <mergeCell ref="P10:Q10"/>
    <mergeCell ref="C11:O11"/>
    <mergeCell ref="P11:Q11"/>
    <mergeCell ref="A2:R2"/>
    <mergeCell ref="A3:R3"/>
    <mergeCell ref="A4:R4"/>
    <mergeCell ref="P7:Q7"/>
    <mergeCell ref="R7:R8"/>
    <mergeCell ref="A8:B8"/>
    <mergeCell ref="C8:O8"/>
    <mergeCell ref="P8:Q8"/>
    <mergeCell ref="C12:O12"/>
    <mergeCell ref="P12:Q1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48" max="17" man="1"/>
  </rowBreaks>
  <colBreaks count="1" manualBreakCount="1">
    <brk id="1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13"/>
  <sheetViews>
    <sheetView view="pageBreakPreview" zoomScale="90" zoomScaleSheetLayoutView="90" workbookViewId="0">
      <selection activeCell="P4" sqref="P4"/>
    </sheetView>
  </sheetViews>
  <sheetFormatPr defaultRowHeight="15"/>
  <cols>
    <col min="2" max="2" width="10.42578125" bestFit="1" customWidth="1"/>
    <col min="3" max="13" width="9.28515625" bestFit="1" customWidth="1"/>
    <col min="14" max="16" width="11.28515625" customWidth="1"/>
    <col min="17" max="19" width="9.28515625" bestFit="1" customWidth="1"/>
  </cols>
  <sheetData>
    <row r="1" spans="1:19" ht="15" customHeight="1">
      <c r="A1" s="471" t="s">
        <v>217</v>
      </c>
      <c r="B1" s="477" t="s">
        <v>218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67" t="s">
        <v>226</v>
      </c>
      <c r="O1" s="467"/>
      <c r="P1" s="467"/>
      <c r="Q1" s="468" t="s">
        <v>225</v>
      </c>
      <c r="R1" s="469"/>
      <c r="S1" s="470"/>
    </row>
    <row r="2" spans="1:19">
      <c r="A2" s="472"/>
      <c r="B2" s="473" t="s">
        <v>219</v>
      </c>
      <c r="C2" s="473"/>
      <c r="D2" s="473"/>
      <c r="E2" s="474" t="s">
        <v>220</v>
      </c>
      <c r="F2" s="474"/>
      <c r="G2" s="474"/>
      <c r="H2" s="475" t="s">
        <v>221</v>
      </c>
      <c r="I2" s="475"/>
      <c r="J2" s="475"/>
      <c r="K2" s="476" t="s">
        <v>222</v>
      </c>
      <c r="L2" s="476"/>
      <c r="M2" s="476"/>
      <c r="N2" s="467" t="s">
        <v>14</v>
      </c>
      <c r="O2" s="467" t="s">
        <v>137</v>
      </c>
      <c r="P2" s="467" t="s">
        <v>227</v>
      </c>
      <c r="Q2" s="467" t="s">
        <v>14</v>
      </c>
      <c r="R2" s="467" t="s">
        <v>137</v>
      </c>
      <c r="S2" s="467" t="s">
        <v>227</v>
      </c>
    </row>
    <row r="3" spans="1:19">
      <c r="A3" s="178"/>
      <c r="B3" s="183" t="s">
        <v>14</v>
      </c>
      <c r="C3" s="183" t="s">
        <v>223</v>
      </c>
      <c r="D3" s="183" t="s">
        <v>224</v>
      </c>
      <c r="E3" s="185" t="s">
        <v>14</v>
      </c>
      <c r="F3" s="185" t="s">
        <v>223</v>
      </c>
      <c r="G3" s="185" t="s">
        <v>224</v>
      </c>
      <c r="H3" s="187" t="s">
        <v>14</v>
      </c>
      <c r="I3" s="187" t="s">
        <v>223</v>
      </c>
      <c r="J3" s="187" t="s">
        <v>224</v>
      </c>
      <c r="K3" s="178" t="s">
        <v>14</v>
      </c>
      <c r="L3" s="178" t="s">
        <v>223</v>
      </c>
      <c r="M3" s="178" t="s">
        <v>224</v>
      </c>
      <c r="N3" s="467"/>
      <c r="O3" s="467"/>
      <c r="P3" s="467"/>
      <c r="Q3" s="467"/>
      <c r="R3" s="467"/>
      <c r="S3" s="467"/>
    </row>
    <row r="4" spans="1:19">
      <c r="A4" s="178">
        <v>1</v>
      </c>
      <c r="B4" s="183">
        <f>SUM('4:7'!E36)</f>
        <v>315</v>
      </c>
      <c r="C4" s="183">
        <f>SUM('4:7'!F36)</f>
        <v>326</v>
      </c>
      <c r="D4" s="183">
        <f>C4-B4</f>
        <v>11</v>
      </c>
      <c r="E4" s="185">
        <f>SUM('8:12'!E36)</f>
        <v>270</v>
      </c>
      <c r="F4" s="185">
        <f>SUM('8:12'!F36)</f>
        <v>280</v>
      </c>
      <c r="G4" s="185">
        <f>F4-E4</f>
        <v>10</v>
      </c>
      <c r="H4" s="187">
        <f>SUM('15:16'!E36)</f>
        <v>50</v>
      </c>
      <c r="I4" s="187">
        <f>SUM('15:16'!F36)</f>
        <v>50</v>
      </c>
      <c r="J4" s="187">
        <f>I4-H4</f>
        <v>0</v>
      </c>
      <c r="K4" s="178">
        <f>SUM('18:24'!E59)</f>
        <v>376</v>
      </c>
      <c r="L4" s="178">
        <f>SUM('18:21'!G59)</f>
        <v>281</v>
      </c>
      <c r="M4" s="178">
        <f>L4-K4</f>
        <v>-95</v>
      </c>
      <c r="N4" s="180">
        <f>B4+E4+H4</f>
        <v>635</v>
      </c>
      <c r="O4" s="180">
        <f>C4+F4+I4</f>
        <v>656</v>
      </c>
      <c r="P4" s="178">
        <f>O4-N4</f>
        <v>21</v>
      </c>
      <c r="Q4" s="179">
        <f>K4/N4*100</f>
        <v>59.212598425196852</v>
      </c>
      <c r="R4" s="179">
        <f>L4/O4*100</f>
        <v>42.835365853658537</v>
      </c>
      <c r="S4" s="181">
        <f>R4-Q4</f>
        <v>-16.377232571538315</v>
      </c>
    </row>
    <row r="5" spans="1:19">
      <c r="A5" s="178">
        <v>2</v>
      </c>
      <c r="B5" s="183">
        <f>SUM('4:7'!E37)</f>
        <v>315</v>
      </c>
      <c r="C5" s="183">
        <f>SUM('4:7'!F37)</f>
        <v>327</v>
      </c>
      <c r="D5" s="183">
        <f t="shared" ref="D5:D12" si="0">C5-B5</f>
        <v>12</v>
      </c>
      <c r="E5" s="185">
        <f>SUM('8:12'!E37)</f>
        <v>270</v>
      </c>
      <c r="F5" s="185">
        <f>SUM('8:12'!F37)</f>
        <v>279</v>
      </c>
      <c r="G5" s="185">
        <f t="shared" ref="G5:G12" si="1">F5-E5</f>
        <v>9</v>
      </c>
      <c r="H5" s="187">
        <f>SUM('15:16'!E37)</f>
        <v>50</v>
      </c>
      <c r="I5" s="187">
        <f>SUM('15:16'!F37)</f>
        <v>50</v>
      </c>
      <c r="J5" s="187">
        <f t="shared" ref="J5:J12" si="2">I5-H5</f>
        <v>0</v>
      </c>
      <c r="K5" s="178">
        <f>SUM('18:24'!E60)</f>
        <v>376</v>
      </c>
      <c r="L5" s="178">
        <f>SUM('18:21'!G60)</f>
        <v>281</v>
      </c>
      <c r="M5" s="178">
        <f t="shared" ref="M5:M12" si="3">L5-K5</f>
        <v>-95</v>
      </c>
      <c r="N5" s="180">
        <f t="shared" ref="N5:O12" si="4">B5+E5+H5</f>
        <v>635</v>
      </c>
      <c r="O5" s="180">
        <f t="shared" si="4"/>
        <v>656</v>
      </c>
      <c r="P5" s="178">
        <f t="shared" ref="P5:P12" si="5">O5-N5</f>
        <v>21</v>
      </c>
      <c r="Q5" s="179">
        <f t="shared" ref="Q5:R13" si="6">K5/N5*100</f>
        <v>59.212598425196852</v>
      </c>
      <c r="R5" s="179">
        <f t="shared" si="6"/>
        <v>42.835365853658537</v>
      </c>
      <c r="S5" s="181">
        <f t="shared" ref="S5:S12" si="7">R5-Q5</f>
        <v>-16.377232571538315</v>
      </c>
    </row>
    <row r="6" spans="1:19">
      <c r="A6" s="178">
        <v>3</v>
      </c>
      <c r="B6" s="183">
        <f>SUM('4:7'!E38)</f>
        <v>315</v>
      </c>
      <c r="C6" s="183">
        <f>SUM('4:7'!F38)</f>
        <v>326</v>
      </c>
      <c r="D6" s="183">
        <f t="shared" si="0"/>
        <v>11</v>
      </c>
      <c r="E6" s="185">
        <f>SUM('8:12'!E38)</f>
        <v>270</v>
      </c>
      <c r="F6" s="185">
        <f>SUM('8:12'!F38)</f>
        <v>279</v>
      </c>
      <c r="G6" s="185">
        <f t="shared" si="1"/>
        <v>9</v>
      </c>
      <c r="H6" s="187">
        <f>SUM('15:16'!E38)</f>
        <v>50</v>
      </c>
      <c r="I6" s="187">
        <f>SUM('15:16'!F38)</f>
        <v>50</v>
      </c>
      <c r="J6" s="187">
        <f t="shared" si="2"/>
        <v>0</v>
      </c>
      <c r="K6" s="178">
        <f>SUM('18:24'!E61)</f>
        <v>376</v>
      </c>
      <c r="L6" s="178">
        <f>SUM('18:21'!G61)</f>
        <v>281</v>
      </c>
      <c r="M6" s="178">
        <f t="shared" si="3"/>
        <v>-95</v>
      </c>
      <c r="N6" s="180">
        <f t="shared" si="4"/>
        <v>635</v>
      </c>
      <c r="O6" s="180">
        <f t="shared" si="4"/>
        <v>655</v>
      </c>
      <c r="P6" s="178">
        <f t="shared" si="5"/>
        <v>20</v>
      </c>
      <c r="Q6" s="179">
        <f t="shared" si="6"/>
        <v>59.212598425196852</v>
      </c>
      <c r="R6" s="179">
        <f t="shared" si="6"/>
        <v>42.900763358778626</v>
      </c>
      <c r="S6" s="181">
        <f t="shared" si="7"/>
        <v>-16.311835066418226</v>
      </c>
    </row>
    <row r="7" spans="1:19">
      <c r="A7" s="178">
        <v>4</v>
      </c>
      <c r="B7" s="183">
        <f>SUM('4:7'!E39)</f>
        <v>315</v>
      </c>
      <c r="C7" s="183">
        <f>SUM('4:7'!F39)</f>
        <v>329</v>
      </c>
      <c r="D7" s="183">
        <f t="shared" si="0"/>
        <v>14</v>
      </c>
      <c r="E7" s="185">
        <f>SUM('8:12'!E39)</f>
        <v>270</v>
      </c>
      <c r="F7" s="185">
        <f>SUM('8:12'!F39)</f>
        <v>278</v>
      </c>
      <c r="G7" s="185">
        <f t="shared" si="1"/>
        <v>8</v>
      </c>
      <c r="H7" s="187">
        <f>SUM('15:16'!E39)</f>
        <v>50</v>
      </c>
      <c r="I7" s="187">
        <f>SUM('15:16'!F39)</f>
        <v>50</v>
      </c>
      <c r="J7" s="187">
        <f t="shared" si="2"/>
        <v>0</v>
      </c>
      <c r="K7" s="178">
        <f>SUM('18:24'!E62)</f>
        <v>376</v>
      </c>
      <c r="L7" s="178">
        <f>SUM('18:21'!G62)</f>
        <v>281</v>
      </c>
      <c r="M7" s="178">
        <f t="shared" si="3"/>
        <v>-95</v>
      </c>
      <c r="N7" s="180">
        <f t="shared" si="4"/>
        <v>635</v>
      </c>
      <c r="O7" s="180">
        <f t="shared" si="4"/>
        <v>657</v>
      </c>
      <c r="P7" s="178">
        <f t="shared" si="5"/>
        <v>22</v>
      </c>
      <c r="Q7" s="179">
        <f t="shared" si="6"/>
        <v>59.212598425196852</v>
      </c>
      <c r="R7" s="179">
        <f t="shared" si="6"/>
        <v>42.770167427701672</v>
      </c>
      <c r="S7" s="181">
        <f t="shared" si="7"/>
        <v>-16.44243099749518</v>
      </c>
    </row>
    <row r="8" spans="1:19">
      <c r="A8" s="178">
        <v>5</v>
      </c>
      <c r="B8" s="183">
        <f>SUM('4:7'!E40)</f>
        <v>315</v>
      </c>
      <c r="C8" s="183">
        <f>SUM('4:7'!F40)</f>
        <v>329</v>
      </c>
      <c r="D8" s="183">
        <f t="shared" si="0"/>
        <v>14</v>
      </c>
      <c r="E8" s="185">
        <f>SUM('8:12'!E40)</f>
        <v>270</v>
      </c>
      <c r="F8" s="185">
        <f>SUM('8:12'!F40)</f>
        <v>278</v>
      </c>
      <c r="G8" s="185">
        <f t="shared" si="1"/>
        <v>8</v>
      </c>
      <c r="H8" s="187">
        <f>SUM('15:16'!E40)</f>
        <v>50</v>
      </c>
      <c r="I8" s="187">
        <f>SUM('15:16'!F40)</f>
        <v>50</v>
      </c>
      <c r="J8" s="187">
        <f t="shared" si="2"/>
        <v>0</v>
      </c>
      <c r="K8" s="178">
        <f>SUM('18:24'!E63)</f>
        <v>376</v>
      </c>
      <c r="L8" s="178">
        <f>SUM('18:21'!G63)</f>
        <v>281</v>
      </c>
      <c r="M8" s="178">
        <f t="shared" si="3"/>
        <v>-95</v>
      </c>
      <c r="N8" s="180">
        <f t="shared" si="4"/>
        <v>635</v>
      </c>
      <c r="O8" s="180">
        <f t="shared" si="4"/>
        <v>657</v>
      </c>
      <c r="P8" s="178">
        <f t="shared" si="5"/>
        <v>22</v>
      </c>
      <c r="Q8" s="179">
        <f t="shared" si="6"/>
        <v>59.212598425196852</v>
      </c>
      <c r="R8" s="179">
        <f t="shared" si="6"/>
        <v>42.770167427701672</v>
      </c>
      <c r="S8" s="181">
        <f t="shared" si="7"/>
        <v>-16.44243099749518</v>
      </c>
    </row>
    <row r="9" spans="1:19">
      <c r="A9" s="178">
        <v>9</v>
      </c>
      <c r="B9" s="183">
        <f>SUM('4:7'!E41)</f>
        <v>320</v>
      </c>
      <c r="C9" s="183">
        <f>SUM('4:7'!F41)</f>
        <v>339</v>
      </c>
      <c r="D9" s="183">
        <f t="shared" si="0"/>
        <v>19</v>
      </c>
      <c r="E9" s="185">
        <f>SUM('8:12'!E41)</f>
        <v>290</v>
      </c>
      <c r="F9" s="185">
        <f>SUM('8:12'!F41)</f>
        <v>298</v>
      </c>
      <c r="G9" s="185">
        <f t="shared" si="1"/>
        <v>8</v>
      </c>
      <c r="H9" s="187">
        <f>SUM('15:16'!E41)</f>
        <v>46</v>
      </c>
      <c r="I9" s="187">
        <f>SUM('15:16'!F41)</f>
        <v>47</v>
      </c>
      <c r="J9" s="187">
        <f t="shared" si="2"/>
        <v>1</v>
      </c>
      <c r="K9" s="178">
        <f>SUM('18:24'!E64)</f>
        <v>376</v>
      </c>
      <c r="L9" s="178">
        <f>SUM('18:21'!G64)</f>
        <v>260</v>
      </c>
      <c r="M9" s="178">
        <f t="shared" si="3"/>
        <v>-116</v>
      </c>
      <c r="N9" s="180">
        <f t="shared" si="4"/>
        <v>656</v>
      </c>
      <c r="O9" s="180">
        <f t="shared" si="4"/>
        <v>684</v>
      </c>
      <c r="P9" s="178">
        <f t="shared" si="5"/>
        <v>28</v>
      </c>
      <c r="Q9" s="179">
        <f t="shared" si="6"/>
        <v>57.317073170731703</v>
      </c>
      <c r="R9" s="179">
        <f t="shared" si="6"/>
        <v>38.011695906432749</v>
      </c>
      <c r="S9" s="181">
        <f t="shared" si="7"/>
        <v>-19.305377264298954</v>
      </c>
    </row>
    <row r="10" spans="1:19">
      <c r="A10" s="178">
        <v>10</v>
      </c>
      <c r="B10" s="183">
        <f>SUM('4:7'!E42)</f>
        <v>320</v>
      </c>
      <c r="C10" s="183">
        <f>SUM('4:7'!F42)</f>
        <v>339</v>
      </c>
      <c r="D10" s="183">
        <f t="shared" si="0"/>
        <v>19</v>
      </c>
      <c r="E10" s="185">
        <f>SUM('8:12'!E42)</f>
        <v>290</v>
      </c>
      <c r="F10" s="185">
        <f>SUM('8:12'!F42)</f>
        <v>298</v>
      </c>
      <c r="G10" s="185">
        <f t="shared" si="1"/>
        <v>8</v>
      </c>
      <c r="H10" s="187">
        <f>SUM('15:16'!E42)</f>
        <v>46</v>
      </c>
      <c r="I10" s="187">
        <f>SUM('15:16'!F42)</f>
        <v>47</v>
      </c>
      <c r="J10" s="187">
        <f t="shared" si="2"/>
        <v>1</v>
      </c>
      <c r="K10" s="178">
        <f>SUM('18:24'!E65)</f>
        <v>376</v>
      </c>
      <c r="L10" s="178">
        <f>SUM('18:21'!G65)</f>
        <v>260</v>
      </c>
      <c r="M10" s="178">
        <f t="shared" si="3"/>
        <v>-116</v>
      </c>
      <c r="N10" s="180">
        <f t="shared" si="4"/>
        <v>656</v>
      </c>
      <c r="O10" s="180">
        <f t="shared" si="4"/>
        <v>684</v>
      </c>
      <c r="P10" s="178">
        <f t="shared" si="5"/>
        <v>28</v>
      </c>
      <c r="Q10" s="179">
        <f t="shared" si="6"/>
        <v>57.317073170731703</v>
      </c>
      <c r="R10" s="179">
        <f t="shared" si="6"/>
        <v>38.011695906432749</v>
      </c>
      <c r="S10" s="181">
        <f t="shared" si="7"/>
        <v>-19.305377264298954</v>
      </c>
    </row>
    <row r="11" spans="1:19">
      <c r="A11" s="178">
        <v>11</v>
      </c>
      <c r="B11" s="183">
        <f>SUM('4:7'!E43)</f>
        <v>320</v>
      </c>
      <c r="C11" s="183">
        <f>SUM('4:7'!F43)</f>
        <v>339</v>
      </c>
      <c r="D11" s="183">
        <f t="shared" si="0"/>
        <v>19</v>
      </c>
      <c r="E11" s="185">
        <f>SUM('8:12'!E43)</f>
        <v>290</v>
      </c>
      <c r="F11" s="185">
        <f>SUM('8:12'!F43)</f>
        <v>298</v>
      </c>
      <c r="G11" s="185">
        <f t="shared" si="1"/>
        <v>8</v>
      </c>
      <c r="H11" s="187">
        <f>SUM('15:16'!E43)</f>
        <v>46</v>
      </c>
      <c r="I11" s="187">
        <f>SUM('15:16'!F43)</f>
        <v>47</v>
      </c>
      <c r="J11" s="187">
        <f t="shared" si="2"/>
        <v>1</v>
      </c>
      <c r="K11" s="178">
        <f>SUM('18:24'!E66)</f>
        <v>376</v>
      </c>
      <c r="L11" s="178">
        <f>SUM('18:21'!G66)</f>
        <v>260</v>
      </c>
      <c r="M11" s="178">
        <f t="shared" si="3"/>
        <v>-116</v>
      </c>
      <c r="N11" s="180">
        <f t="shared" si="4"/>
        <v>656</v>
      </c>
      <c r="O11" s="180">
        <f t="shared" si="4"/>
        <v>684</v>
      </c>
      <c r="P11" s="178">
        <f t="shared" si="5"/>
        <v>28</v>
      </c>
      <c r="Q11" s="179">
        <f t="shared" si="6"/>
        <v>57.317073170731703</v>
      </c>
      <c r="R11" s="179">
        <f t="shared" si="6"/>
        <v>38.011695906432749</v>
      </c>
      <c r="S11" s="181">
        <f t="shared" si="7"/>
        <v>-19.305377264298954</v>
      </c>
    </row>
    <row r="12" spans="1:19">
      <c r="A12" s="178">
        <v>12</v>
      </c>
      <c r="B12" s="183">
        <f>SUM('4:7'!E44)</f>
        <v>320</v>
      </c>
      <c r="C12" s="183">
        <f>SUM('4:7'!F44)</f>
        <v>339</v>
      </c>
      <c r="D12" s="183">
        <f t="shared" si="0"/>
        <v>19</v>
      </c>
      <c r="E12" s="185">
        <f>SUM('8:12'!E44)</f>
        <v>290</v>
      </c>
      <c r="F12" s="185">
        <f>SUM('8:12'!F44)</f>
        <v>298</v>
      </c>
      <c r="G12" s="185">
        <f t="shared" si="1"/>
        <v>8</v>
      </c>
      <c r="H12" s="187">
        <f>SUM('15:16'!E44)</f>
        <v>46</v>
      </c>
      <c r="I12" s="187">
        <f>SUM('15:16'!F44)</f>
        <v>47</v>
      </c>
      <c r="J12" s="187">
        <f t="shared" si="2"/>
        <v>1</v>
      </c>
      <c r="K12" s="178">
        <f>SUM('18:24'!E67)</f>
        <v>376</v>
      </c>
      <c r="L12" s="178">
        <f>SUM('18:21'!G67)</f>
        <v>260</v>
      </c>
      <c r="M12" s="178">
        <f t="shared" si="3"/>
        <v>-116</v>
      </c>
      <c r="N12" s="180">
        <f t="shared" si="4"/>
        <v>656</v>
      </c>
      <c r="O12" s="180">
        <f t="shared" si="4"/>
        <v>684</v>
      </c>
      <c r="P12" s="178">
        <f t="shared" si="5"/>
        <v>28</v>
      </c>
      <c r="Q12" s="179">
        <f t="shared" si="6"/>
        <v>57.317073170731703</v>
      </c>
      <c r="R12" s="179">
        <f t="shared" si="6"/>
        <v>38.011695906432749</v>
      </c>
      <c r="S12" s="181">
        <f t="shared" si="7"/>
        <v>-19.305377264298954</v>
      </c>
    </row>
    <row r="13" spans="1:19">
      <c r="A13" s="178" t="s">
        <v>216</v>
      </c>
      <c r="B13" s="183">
        <f>SUM('4:7'!E45)</f>
        <v>0</v>
      </c>
      <c r="C13" s="183">
        <f>SUM('4:7'!F45)</f>
        <v>0</v>
      </c>
      <c r="D13" s="184">
        <f t="shared" ref="D13:S13" si="8">ROUND(SUM(D4:D12)/9,0)</f>
        <v>15</v>
      </c>
      <c r="E13" s="185">
        <f>SUM('8:12'!E35)</f>
        <v>278.89</v>
      </c>
      <c r="F13" s="185">
        <f>SUM('8:12'!F35)</f>
        <v>287.33</v>
      </c>
      <c r="G13" s="186">
        <f t="shared" si="8"/>
        <v>8</v>
      </c>
      <c r="H13" s="187">
        <f>SUM('15:16'!E45)</f>
        <v>0</v>
      </c>
      <c r="I13" s="187">
        <f>SUM('15:16'!F45)</f>
        <v>0</v>
      </c>
      <c r="J13" s="188">
        <f t="shared" si="8"/>
        <v>0</v>
      </c>
      <c r="K13" s="178">
        <f>SUM('18:24'!E68)</f>
        <v>0</v>
      </c>
      <c r="L13" s="178">
        <f>SUM('18:21'!G58)</f>
        <v>271.66666666666669</v>
      </c>
      <c r="M13" s="182">
        <f t="shared" si="8"/>
        <v>-104</v>
      </c>
      <c r="N13" s="182">
        <f t="shared" si="8"/>
        <v>644</v>
      </c>
      <c r="O13" s="182">
        <f>ROUND(SUM(O4:O12)/6,0)</f>
        <v>1003</v>
      </c>
      <c r="P13" s="182">
        <f t="shared" si="8"/>
        <v>24</v>
      </c>
      <c r="Q13" s="179">
        <f t="shared" si="6"/>
        <v>0</v>
      </c>
      <c r="R13" s="179">
        <f t="shared" si="6"/>
        <v>27.085410435360586</v>
      </c>
      <c r="S13" s="182">
        <f t="shared" si="8"/>
        <v>-18</v>
      </c>
    </row>
  </sheetData>
  <mergeCells count="14">
    <mergeCell ref="S2:S3"/>
    <mergeCell ref="Q1:S1"/>
    <mergeCell ref="Q2:Q3"/>
    <mergeCell ref="R2:R3"/>
    <mergeCell ref="A1:A2"/>
    <mergeCell ref="P2:P3"/>
    <mergeCell ref="N1:P1"/>
    <mergeCell ref="N2:N3"/>
    <mergeCell ref="O2:O3"/>
    <mergeCell ref="B2:D2"/>
    <mergeCell ref="E2:G2"/>
    <mergeCell ref="H2:J2"/>
    <mergeCell ref="K2:M2"/>
    <mergeCell ref="B1:M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H47"/>
  <sheetViews>
    <sheetView view="pageBreakPreview" topLeftCell="A13" zoomScale="80" zoomScaleNormal="80" zoomScaleSheetLayoutView="80" workbookViewId="0">
      <selection activeCell="F41" sqref="F41:F44"/>
    </sheetView>
  </sheetViews>
  <sheetFormatPr defaultColWidth="9.140625" defaultRowHeight="15.75"/>
  <cols>
    <col min="1" max="1" width="4.85546875" style="70" customWidth="1"/>
    <col min="2" max="2" width="12.28515625" style="235" customWidth="1"/>
    <col min="3" max="3" width="89.85546875" style="70" customWidth="1"/>
    <col min="4" max="4" width="10.42578125" style="71" customWidth="1"/>
    <col min="5" max="6" width="10" style="71" customWidth="1"/>
    <col min="7" max="7" width="9" style="72" customWidth="1"/>
    <col min="8" max="9" width="9.140625" style="62"/>
    <col min="10" max="10" width="9.28515625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249" t="s">
        <v>60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131" t="s">
        <v>133</v>
      </c>
      <c r="B6" s="21"/>
      <c r="C6" s="132"/>
      <c r="D6" s="133"/>
      <c r="E6" s="134"/>
      <c r="F6" s="135"/>
      <c r="G6" s="133"/>
      <c r="H6" s="136"/>
      <c r="I6" s="136"/>
      <c r="J6" s="137"/>
      <c r="K6" s="13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 ht="16.5" thickBot="1">
      <c r="A7" s="131" t="s">
        <v>134</v>
      </c>
      <c r="B7" s="21"/>
      <c r="C7" s="132"/>
      <c r="D7" s="133"/>
      <c r="E7" s="134"/>
      <c r="F7" s="135"/>
      <c r="G7" s="133"/>
      <c r="H7" s="136"/>
      <c r="I7" s="136"/>
      <c r="J7" s="137"/>
      <c r="K7" s="13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 ht="16.5" thickBot="1">
      <c r="A8" s="254" t="s">
        <v>0</v>
      </c>
      <c r="B8" s="257" t="s">
        <v>55</v>
      </c>
      <c r="C8" s="258"/>
      <c r="D8" s="258"/>
      <c r="E8" s="258"/>
      <c r="F8" s="259"/>
      <c r="G8" s="258"/>
      <c r="H8" s="259"/>
      <c r="I8" s="259"/>
      <c r="J8" s="259"/>
      <c r="K8" s="236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255"/>
      <c r="B9" s="239" t="s">
        <v>1</v>
      </c>
      <c r="C9" s="241" t="s">
        <v>2</v>
      </c>
      <c r="D9" s="242"/>
      <c r="E9" s="242"/>
      <c r="F9" s="242"/>
      <c r="G9" s="243"/>
      <c r="H9" s="250" t="s">
        <v>3</v>
      </c>
      <c r="I9" s="251"/>
      <c r="J9" s="251"/>
      <c r="K9" s="23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 thickBot="1">
      <c r="A10" s="255"/>
      <c r="B10" s="240"/>
      <c r="C10" s="244"/>
      <c r="D10" s="245"/>
      <c r="E10" s="245"/>
      <c r="F10" s="245"/>
      <c r="G10" s="246"/>
      <c r="H10" s="252"/>
      <c r="I10" s="253"/>
      <c r="J10" s="253"/>
      <c r="K10" s="23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9.5" thickBot="1">
      <c r="A11" s="256"/>
      <c r="B11" s="30"/>
      <c r="C11" s="31"/>
      <c r="D11" s="32" t="s">
        <v>57</v>
      </c>
      <c r="E11" s="32" t="s">
        <v>58</v>
      </c>
      <c r="F11" s="33" t="s">
        <v>59</v>
      </c>
      <c r="G11" s="32" t="s">
        <v>4</v>
      </c>
      <c r="H11" s="33" t="s">
        <v>5</v>
      </c>
      <c r="I11" s="34" t="s">
        <v>6</v>
      </c>
      <c r="J11" s="35" t="s">
        <v>7</v>
      </c>
      <c r="K11" s="23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 ht="16.5" thickBot="1">
      <c r="A12" s="36">
        <v>1</v>
      </c>
      <c r="B12" s="37" t="s">
        <v>8</v>
      </c>
      <c r="C12" s="38" t="s">
        <v>9</v>
      </c>
      <c r="D12" s="39">
        <v>4</v>
      </c>
      <c r="E12" s="39">
        <v>5</v>
      </c>
      <c r="F12" s="40">
        <v>6</v>
      </c>
      <c r="G12" s="39">
        <v>7</v>
      </c>
      <c r="H12" s="41">
        <v>8</v>
      </c>
      <c r="I12" s="42">
        <v>9</v>
      </c>
      <c r="J12" s="43">
        <v>10</v>
      </c>
      <c r="K12" s="44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34.5" customHeight="1">
      <c r="A13" s="266"/>
      <c r="B13" s="268" t="s">
        <v>60</v>
      </c>
      <c r="C13" s="45" t="s">
        <v>51</v>
      </c>
      <c r="D13" s="46">
        <v>100</v>
      </c>
      <c r="E13" s="73">
        <f>F24</f>
        <v>100</v>
      </c>
      <c r="F13" s="47">
        <f>IF(E13/D13*100&gt;100,100,E13/D13*100)</f>
        <v>100</v>
      </c>
      <c r="G13" s="48" t="s">
        <v>24</v>
      </c>
      <c r="H13" s="271"/>
      <c r="I13" s="271"/>
      <c r="J13" s="271"/>
      <c r="K13" s="260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51" customHeight="1">
      <c r="A14" s="266"/>
      <c r="B14" s="269"/>
      <c r="C14" s="49" t="s">
        <v>52</v>
      </c>
      <c r="D14" s="50">
        <v>100</v>
      </c>
      <c r="E14" s="74">
        <f>F27</f>
        <v>100</v>
      </c>
      <c r="F14" s="47">
        <f t="shared" ref="F14" si="0">IF(E14/D14*100&gt;100,100,E14/D14*100)</f>
        <v>100</v>
      </c>
      <c r="G14" s="48" t="s">
        <v>24</v>
      </c>
      <c r="H14" s="271"/>
      <c r="I14" s="271"/>
      <c r="J14" s="271"/>
      <c r="K14" s="26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29" customFormat="1" ht="66" customHeight="1" thickBot="1">
      <c r="A15" s="266"/>
      <c r="B15" s="270"/>
      <c r="C15" s="51" t="s">
        <v>53</v>
      </c>
      <c r="D15" s="52">
        <v>0</v>
      </c>
      <c r="E15" s="53">
        <f>F30</f>
        <v>0</v>
      </c>
      <c r="F15" s="47">
        <v>0</v>
      </c>
      <c r="G15" s="48" t="s">
        <v>24</v>
      </c>
      <c r="H15" s="271"/>
      <c r="I15" s="271"/>
      <c r="J15" s="271"/>
      <c r="K15" s="260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61" customFormat="1" ht="15.75" customHeight="1" thickBot="1">
      <c r="A16" s="267"/>
      <c r="B16" s="54" t="s">
        <v>61</v>
      </c>
      <c r="C16" s="55" t="s">
        <v>62</v>
      </c>
      <c r="D16" s="56" t="s">
        <v>63</v>
      </c>
      <c r="E16" s="57" t="s">
        <v>24</v>
      </c>
      <c r="F16" s="58" t="s">
        <v>24</v>
      </c>
      <c r="G16" s="59">
        <f>SUM(F13:F15)/2</f>
        <v>100</v>
      </c>
      <c r="H16" s="190">
        <f>E35</f>
        <v>0.44</v>
      </c>
      <c r="I16" s="191">
        <f>F35</f>
        <v>0.44</v>
      </c>
      <c r="J16" s="129">
        <f t="shared" ref="J16" si="1">IF(I16/H16*100&gt;100,100,I16/H16*100)</f>
        <v>100</v>
      </c>
      <c r="K16" s="128">
        <f>(J16+G16)/2</f>
        <v>100</v>
      </c>
      <c r="L16" s="60">
        <f>I16-H16</f>
        <v>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8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s="63" customFormat="1" ht="15.6" customHeigh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8" s="63" customFormat="1" ht="36.75">
      <c r="A21" s="262"/>
      <c r="B21" s="264"/>
      <c r="C21" s="234" t="s">
        <v>12</v>
      </c>
      <c r="D21" s="233" t="s">
        <v>13</v>
      </c>
      <c r="E21" s="233" t="s">
        <v>14</v>
      </c>
      <c r="F21" s="233" t="s">
        <v>15</v>
      </c>
      <c r="G21" s="233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8" s="63" customForma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8" s="63" customFormat="1" ht="15.6" customHeight="1">
      <c r="A23" s="273" t="s">
        <v>10</v>
      </c>
      <c r="B23" s="276" t="s">
        <v>60</v>
      </c>
      <c r="C23" s="2" t="s">
        <v>25</v>
      </c>
      <c r="D23" s="2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8" s="64" customFormat="1" ht="25.5">
      <c r="A24" s="274"/>
      <c r="B24" s="277"/>
      <c r="C24" s="66" t="s">
        <v>64</v>
      </c>
      <c r="D24" s="6" t="s">
        <v>27</v>
      </c>
      <c r="E24" s="7">
        <f>ROUND(E26/E25*100,1)</f>
        <v>100</v>
      </c>
      <c r="F24" s="7">
        <f>ROUND(F26/F25*100,1)</f>
        <v>100</v>
      </c>
      <c r="G24" s="7">
        <f>IF(F24/E24*100&gt;100,100,F24/E24*100)</f>
        <v>100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8" s="63" customFormat="1">
      <c r="A25" s="274"/>
      <c r="B25" s="277"/>
      <c r="C25" s="67" t="s">
        <v>65</v>
      </c>
      <c r="D25" s="8" t="s">
        <v>66</v>
      </c>
      <c r="E25" s="68">
        <f>F25</f>
        <v>0.45</v>
      </c>
      <c r="F25" s="68">
        <v>0.45</v>
      </c>
      <c r="G25" s="10"/>
      <c r="H25" s="279"/>
      <c r="I25" s="279"/>
      <c r="J25" s="279"/>
      <c r="K25" s="279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s="63" customFormat="1">
      <c r="A26" s="274"/>
      <c r="B26" s="277"/>
      <c r="C26" s="67" t="s">
        <v>74</v>
      </c>
      <c r="D26" s="8" t="s">
        <v>66</v>
      </c>
      <c r="E26" s="68">
        <f>E25*D13%</f>
        <v>0.45</v>
      </c>
      <c r="F26" s="68">
        <v>0.45</v>
      </c>
      <c r="G26" s="10"/>
      <c r="H26" s="279"/>
      <c r="I26" s="279"/>
      <c r="J26" s="279"/>
      <c r="K26" s="279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78" s="63" customFormat="1" ht="25.5">
      <c r="A27" s="274"/>
      <c r="B27" s="277"/>
      <c r="C27" s="66" t="s">
        <v>75</v>
      </c>
      <c r="D27" s="6" t="s">
        <v>27</v>
      </c>
      <c r="E27" s="7">
        <f>ROUND(E29/E28*100,1)</f>
        <v>100</v>
      </c>
      <c r="F27" s="7">
        <f>ROUND(F29/F28*100,1)</f>
        <v>100</v>
      </c>
      <c r="G27" s="7">
        <f>IF(F27/E27*100&gt;100,100,F27/E27*100)</f>
        <v>100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</row>
    <row r="28" spans="1:78" s="63" customFormat="1">
      <c r="A28" s="274"/>
      <c r="B28" s="277"/>
      <c r="C28" s="67" t="s">
        <v>76</v>
      </c>
      <c r="D28" s="8" t="s">
        <v>18</v>
      </c>
      <c r="E28" s="68">
        <f>F28</f>
        <v>2</v>
      </c>
      <c r="F28" s="68">
        <v>2</v>
      </c>
      <c r="G28" s="1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s="63" customFormat="1">
      <c r="A29" s="274"/>
      <c r="B29" s="277"/>
      <c r="C29" s="67" t="s">
        <v>77</v>
      </c>
      <c r="D29" s="8" t="s">
        <v>18</v>
      </c>
      <c r="E29" s="68">
        <f>E28*D14%</f>
        <v>2</v>
      </c>
      <c r="F29" s="68">
        <v>2</v>
      </c>
      <c r="G29" s="10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s="63" customFormat="1" ht="51">
      <c r="A30" s="274"/>
      <c r="B30" s="277"/>
      <c r="C30" s="69" t="s">
        <v>78</v>
      </c>
      <c r="D30" s="6" t="s">
        <v>27</v>
      </c>
      <c r="E30" s="7">
        <f>IF(E31&gt;0,ROUND(E32/E31*100,1),0)</f>
        <v>0</v>
      </c>
      <c r="F30" s="7">
        <f>IF(F31&gt;0,ROUND(F32/F31*100,1),0)</f>
        <v>0</v>
      </c>
      <c r="G30" s="7">
        <v>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s="63" customFormat="1">
      <c r="A31" s="274"/>
      <c r="B31" s="277"/>
      <c r="C31" s="67" t="s">
        <v>79</v>
      </c>
      <c r="D31" s="8" t="s">
        <v>18</v>
      </c>
      <c r="E31" s="10">
        <v>0</v>
      </c>
      <c r="F31" s="10">
        <v>0</v>
      </c>
      <c r="G31" s="10"/>
      <c r="H31" s="280"/>
      <c r="I31" s="281"/>
      <c r="J31" s="281"/>
      <c r="K31" s="281"/>
      <c r="L31" s="281"/>
      <c r="M31" s="281"/>
      <c r="N31" s="281"/>
      <c r="O31" s="28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8" s="63" customFormat="1" ht="25.5">
      <c r="A32" s="274"/>
      <c r="B32" s="277"/>
      <c r="C32" s="67" t="s">
        <v>80</v>
      </c>
      <c r="D32" s="8" t="s">
        <v>18</v>
      </c>
      <c r="E32" s="10">
        <f>E31*D15%</f>
        <v>0</v>
      </c>
      <c r="F32" s="10">
        <v>0</v>
      </c>
      <c r="G32" s="10"/>
      <c r="H32" s="280"/>
      <c r="I32" s="281"/>
      <c r="J32" s="281"/>
      <c r="K32" s="281"/>
      <c r="L32" s="281"/>
      <c r="M32" s="281"/>
      <c r="N32" s="281"/>
      <c r="O32" s="28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s="63" customFormat="1">
      <c r="A33" s="274"/>
      <c r="B33" s="277"/>
      <c r="C33" s="282" t="s">
        <v>28</v>
      </c>
      <c r="D33" s="283"/>
      <c r="E33" s="283"/>
      <c r="F33" s="284"/>
      <c r="G33" s="14">
        <f>(G24+G27+G30)/2</f>
        <v>100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63" customFormat="1">
      <c r="A34" s="274"/>
      <c r="B34" s="277"/>
      <c r="C34" s="2" t="s">
        <v>29</v>
      </c>
      <c r="D34" s="2"/>
      <c r="E34" s="11" t="s">
        <v>19</v>
      </c>
      <c r="F34" s="11" t="s">
        <v>20</v>
      </c>
      <c r="G34" s="11" t="s">
        <v>21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</row>
    <row r="35" spans="1:78" s="63" customFormat="1">
      <c r="A35" s="274"/>
      <c r="B35" s="277"/>
      <c r="C35" s="12" t="s">
        <v>30</v>
      </c>
      <c r="D35" s="13" t="s">
        <v>18</v>
      </c>
      <c r="E35" s="189">
        <f>ROUND(SUM(E36:E44)/9,2)</f>
        <v>0.44</v>
      </c>
      <c r="F35" s="189">
        <f>ROUND(SUM(F36:F44)/9,2)</f>
        <v>0.44</v>
      </c>
      <c r="G35" s="14">
        <f>F35/E35*100</f>
        <v>100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</row>
    <row r="36" spans="1:78" s="63" customFormat="1" ht="15.6" customHeight="1">
      <c r="A36" s="274"/>
      <c r="B36" s="277"/>
      <c r="C36" s="9" t="s">
        <v>67</v>
      </c>
      <c r="D36" s="8" t="s">
        <v>18</v>
      </c>
      <c r="E36" s="10">
        <v>0</v>
      </c>
      <c r="F36" s="10">
        <v>0</v>
      </c>
      <c r="G36" s="10"/>
      <c r="H36" s="285" t="s">
        <v>81</v>
      </c>
      <c r="I36" s="286"/>
      <c r="J36" s="286"/>
      <c r="K36" s="286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</row>
    <row r="37" spans="1:78" s="63" customFormat="1">
      <c r="A37" s="274"/>
      <c r="B37" s="277"/>
      <c r="C37" s="9" t="s">
        <v>68</v>
      </c>
      <c r="D37" s="8" t="s">
        <v>18</v>
      </c>
      <c r="E37" s="10">
        <v>0</v>
      </c>
      <c r="F37" s="10">
        <v>0</v>
      </c>
      <c r="G37" s="10"/>
      <c r="H37" s="285"/>
      <c r="I37" s="286"/>
      <c r="J37" s="286"/>
      <c r="K37" s="286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8" s="63" customFormat="1">
      <c r="A38" s="274"/>
      <c r="B38" s="277"/>
      <c r="C38" s="9" t="s">
        <v>69</v>
      </c>
      <c r="D38" s="8" t="s">
        <v>18</v>
      </c>
      <c r="E38" s="10">
        <v>0</v>
      </c>
      <c r="F38" s="10">
        <v>0</v>
      </c>
      <c r="G38" s="10"/>
      <c r="H38" s="285"/>
      <c r="I38" s="286"/>
      <c r="J38" s="286"/>
      <c r="K38" s="286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8" s="63" customFormat="1">
      <c r="A39" s="274"/>
      <c r="B39" s="277"/>
      <c r="C39" s="9" t="s">
        <v>32</v>
      </c>
      <c r="D39" s="8" t="s">
        <v>18</v>
      </c>
      <c r="E39" s="10">
        <v>0</v>
      </c>
      <c r="F39" s="10">
        <v>0</v>
      </c>
      <c r="G39" s="10"/>
      <c r="H39" s="285"/>
      <c r="I39" s="286"/>
      <c r="J39" s="286"/>
      <c r="K39" s="286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8" s="63" customFormat="1">
      <c r="A40" s="274"/>
      <c r="B40" s="277"/>
      <c r="C40" s="9" t="s">
        <v>70</v>
      </c>
      <c r="D40" s="8" t="s">
        <v>18</v>
      </c>
      <c r="E40" s="10">
        <v>0</v>
      </c>
      <c r="F40" s="10">
        <v>0</v>
      </c>
      <c r="G40" s="10"/>
      <c r="H40" s="285"/>
      <c r="I40" s="286"/>
      <c r="J40" s="286"/>
      <c r="K40" s="286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8" s="63" customFormat="1">
      <c r="A41" s="274"/>
      <c r="B41" s="277"/>
      <c r="C41" s="9" t="s">
        <v>71</v>
      </c>
      <c r="D41" s="8" t="s">
        <v>18</v>
      </c>
      <c r="E41" s="10">
        <v>1</v>
      </c>
      <c r="F41" s="10">
        <v>1</v>
      </c>
      <c r="G41" s="10"/>
      <c r="H41" s="285"/>
      <c r="I41" s="286"/>
      <c r="J41" s="286"/>
      <c r="K41" s="286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8" s="63" customFormat="1">
      <c r="A42" s="274"/>
      <c r="B42" s="277"/>
      <c r="C42" s="9" t="s">
        <v>33</v>
      </c>
      <c r="D42" s="8" t="s">
        <v>18</v>
      </c>
      <c r="E42" s="10">
        <v>1</v>
      </c>
      <c r="F42" s="10">
        <v>1</v>
      </c>
      <c r="G42" s="10"/>
      <c r="H42" s="285"/>
      <c r="I42" s="286"/>
      <c r="J42" s="286"/>
      <c r="K42" s="286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8" s="63" customFormat="1">
      <c r="A43" s="274"/>
      <c r="B43" s="277"/>
      <c r="C43" s="9" t="s">
        <v>72</v>
      </c>
      <c r="D43" s="8" t="s">
        <v>18</v>
      </c>
      <c r="E43" s="10">
        <v>1</v>
      </c>
      <c r="F43" s="10">
        <v>1</v>
      </c>
      <c r="G43" s="10"/>
      <c r="H43" s="285"/>
      <c r="I43" s="286"/>
      <c r="J43" s="286"/>
      <c r="K43" s="286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8" s="63" customFormat="1">
      <c r="A44" s="274"/>
      <c r="B44" s="277"/>
      <c r="C44" s="9" t="s">
        <v>73</v>
      </c>
      <c r="D44" s="8" t="s">
        <v>18</v>
      </c>
      <c r="E44" s="10">
        <v>1</v>
      </c>
      <c r="F44" s="10">
        <v>1</v>
      </c>
      <c r="G44" s="10"/>
      <c r="H44" s="285"/>
      <c r="I44" s="286"/>
      <c r="J44" s="286"/>
      <c r="K44" s="286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 s="63" customFormat="1">
      <c r="A45" s="275"/>
      <c r="B45" s="278"/>
      <c r="C45" s="282" t="s">
        <v>31</v>
      </c>
      <c r="D45" s="283"/>
      <c r="E45" s="283"/>
      <c r="F45" s="284"/>
      <c r="G45" s="14">
        <f>(G35+G33)/2</f>
        <v>100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7" spans="1:78" ht="15.6" customHeight="1">
      <c r="B47" s="272"/>
      <c r="C47" s="272"/>
      <c r="D47" s="272"/>
      <c r="E47" s="272"/>
      <c r="F47" s="272"/>
      <c r="G47" s="272"/>
    </row>
  </sheetData>
  <mergeCells count="32"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  <mergeCell ref="B47:G47"/>
    <mergeCell ref="A23:A45"/>
    <mergeCell ref="B23:B45"/>
    <mergeCell ref="H25:K26"/>
    <mergeCell ref="H31:O31"/>
    <mergeCell ref="H32:O32"/>
    <mergeCell ref="C33:F33"/>
    <mergeCell ref="H36:K44"/>
    <mergeCell ref="C45:F45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H47"/>
  <sheetViews>
    <sheetView view="pageBreakPreview" topLeftCell="A16" zoomScale="80" zoomScaleNormal="80" zoomScaleSheetLayoutView="80" workbookViewId="0">
      <selection activeCell="F41" sqref="F41:F44"/>
    </sheetView>
  </sheetViews>
  <sheetFormatPr defaultColWidth="9.140625" defaultRowHeight="15.75"/>
  <cols>
    <col min="1" max="1" width="4.85546875" style="70" customWidth="1"/>
    <col min="2" max="2" width="12.28515625" style="206" customWidth="1"/>
    <col min="3" max="3" width="89.85546875" style="70" customWidth="1"/>
    <col min="4" max="4" width="10.42578125" style="71" customWidth="1"/>
    <col min="5" max="6" width="10" style="71" customWidth="1"/>
    <col min="7" max="7" width="9" style="72" customWidth="1"/>
    <col min="8" max="9" width="9.140625" style="62"/>
    <col min="10" max="10" width="9.28515625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249" t="s">
        <v>60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49" t="s">
        <v>132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 ht="16.5" thickBot="1">
      <c r="A7" s="249" t="s">
        <v>132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 ht="16.5" thickBot="1">
      <c r="A8" s="254" t="s">
        <v>0</v>
      </c>
      <c r="B8" s="257" t="s">
        <v>55</v>
      </c>
      <c r="C8" s="258"/>
      <c r="D8" s="258"/>
      <c r="E8" s="258"/>
      <c r="F8" s="259"/>
      <c r="G8" s="258"/>
      <c r="H8" s="259"/>
      <c r="I8" s="259"/>
      <c r="J8" s="259"/>
      <c r="K8" s="236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255"/>
      <c r="B9" s="239" t="s">
        <v>1</v>
      </c>
      <c r="C9" s="241" t="s">
        <v>2</v>
      </c>
      <c r="D9" s="242"/>
      <c r="E9" s="242"/>
      <c r="F9" s="242"/>
      <c r="G9" s="243"/>
      <c r="H9" s="250" t="s">
        <v>3</v>
      </c>
      <c r="I9" s="251"/>
      <c r="J9" s="251"/>
      <c r="K9" s="23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 thickBot="1">
      <c r="A10" s="255"/>
      <c r="B10" s="240"/>
      <c r="C10" s="244"/>
      <c r="D10" s="245"/>
      <c r="E10" s="245"/>
      <c r="F10" s="245"/>
      <c r="G10" s="246"/>
      <c r="H10" s="252"/>
      <c r="I10" s="253"/>
      <c r="J10" s="253"/>
      <c r="K10" s="23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9.5" thickBot="1">
      <c r="A11" s="256"/>
      <c r="B11" s="30"/>
      <c r="C11" s="31"/>
      <c r="D11" s="32" t="s">
        <v>57</v>
      </c>
      <c r="E11" s="32" t="s">
        <v>58</v>
      </c>
      <c r="F11" s="33" t="s">
        <v>59</v>
      </c>
      <c r="G11" s="32" t="s">
        <v>4</v>
      </c>
      <c r="H11" s="33" t="s">
        <v>5</v>
      </c>
      <c r="I11" s="34" t="s">
        <v>6</v>
      </c>
      <c r="J11" s="35" t="s">
        <v>7</v>
      </c>
      <c r="K11" s="23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 ht="16.5" thickBot="1">
      <c r="A12" s="36">
        <v>1</v>
      </c>
      <c r="B12" s="37" t="s">
        <v>8</v>
      </c>
      <c r="C12" s="38" t="s">
        <v>9</v>
      </c>
      <c r="D12" s="39">
        <v>4</v>
      </c>
      <c r="E12" s="39">
        <v>5</v>
      </c>
      <c r="F12" s="40">
        <v>6</v>
      </c>
      <c r="G12" s="39">
        <v>7</v>
      </c>
      <c r="H12" s="41">
        <v>8</v>
      </c>
      <c r="I12" s="42">
        <v>9</v>
      </c>
      <c r="J12" s="43">
        <v>10</v>
      </c>
      <c r="K12" s="44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34.5" customHeight="1">
      <c r="A13" s="266"/>
      <c r="B13" s="268" t="s">
        <v>60</v>
      </c>
      <c r="C13" s="45" t="s">
        <v>51</v>
      </c>
      <c r="D13" s="46">
        <v>100</v>
      </c>
      <c r="E13" s="73">
        <f>F24</f>
        <v>100</v>
      </c>
      <c r="F13" s="47">
        <f>IF(E13/D13*100&gt;100,100,E13/D13*100)</f>
        <v>100</v>
      </c>
      <c r="G13" s="48" t="s">
        <v>24</v>
      </c>
      <c r="H13" s="271"/>
      <c r="I13" s="271"/>
      <c r="J13" s="271"/>
      <c r="K13" s="260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51" customHeight="1">
      <c r="A14" s="266"/>
      <c r="B14" s="269"/>
      <c r="C14" s="49" t="s">
        <v>52</v>
      </c>
      <c r="D14" s="50">
        <v>100</v>
      </c>
      <c r="E14" s="74">
        <f>F27</f>
        <v>100</v>
      </c>
      <c r="F14" s="47">
        <f t="shared" ref="F14" si="0">IF(E14/D14*100&gt;100,100,E14/D14*100)</f>
        <v>100</v>
      </c>
      <c r="G14" s="48" t="s">
        <v>24</v>
      </c>
      <c r="H14" s="271"/>
      <c r="I14" s="271"/>
      <c r="J14" s="271"/>
      <c r="K14" s="26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29" customFormat="1" ht="66" customHeight="1" thickBot="1">
      <c r="A15" s="266"/>
      <c r="B15" s="270"/>
      <c r="C15" s="51" t="s">
        <v>53</v>
      </c>
      <c r="D15" s="52">
        <v>100</v>
      </c>
      <c r="E15" s="53">
        <f>F30</f>
        <v>100</v>
      </c>
      <c r="F15" s="47">
        <v>0</v>
      </c>
      <c r="G15" s="48" t="s">
        <v>24</v>
      </c>
      <c r="H15" s="271"/>
      <c r="I15" s="271"/>
      <c r="J15" s="271"/>
      <c r="K15" s="260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61" customFormat="1" ht="15.75" customHeight="1" thickBot="1">
      <c r="A16" s="267"/>
      <c r="B16" s="54" t="s">
        <v>61</v>
      </c>
      <c r="C16" s="55" t="s">
        <v>62</v>
      </c>
      <c r="D16" s="56" t="s">
        <v>63</v>
      </c>
      <c r="E16" s="57" t="s">
        <v>24</v>
      </c>
      <c r="F16" s="58" t="s">
        <v>24</v>
      </c>
      <c r="G16" s="59">
        <f>SUM(F13:F15)/2</f>
        <v>100</v>
      </c>
      <c r="H16" s="190">
        <f>E35</f>
        <v>303.22000000000003</v>
      </c>
      <c r="I16" s="191">
        <f>F35</f>
        <v>314.89</v>
      </c>
      <c r="J16" s="129">
        <f t="shared" ref="J16" si="1">IF(I16/H16*100&gt;100,100,I16/H16*100)</f>
        <v>100</v>
      </c>
      <c r="K16" s="128">
        <f>(J16+G16)/2</f>
        <v>100</v>
      </c>
      <c r="L16" s="60">
        <f>I16-H16</f>
        <v>11.669999999999959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8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s="63" customFormat="1" ht="15.6" customHeigh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8" s="63" customFormat="1" ht="36.75">
      <c r="A21" s="262"/>
      <c r="B21" s="264"/>
      <c r="C21" s="208" t="s">
        <v>12</v>
      </c>
      <c r="D21" s="207" t="s">
        <v>13</v>
      </c>
      <c r="E21" s="207" t="s">
        <v>14</v>
      </c>
      <c r="F21" s="207" t="s">
        <v>15</v>
      </c>
      <c r="G21" s="2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8" s="63" customForma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8" s="63" customFormat="1" ht="15.6" customHeight="1">
      <c r="A23" s="273" t="s">
        <v>10</v>
      </c>
      <c r="B23" s="276" t="s">
        <v>60</v>
      </c>
      <c r="C23" s="2" t="s">
        <v>25</v>
      </c>
      <c r="D23" s="2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8" s="64" customFormat="1" ht="25.5">
      <c r="A24" s="274"/>
      <c r="B24" s="277"/>
      <c r="C24" s="66" t="s">
        <v>64</v>
      </c>
      <c r="D24" s="6" t="s">
        <v>27</v>
      </c>
      <c r="E24" s="7">
        <f>ROUND(E26/E25*100,1)</f>
        <v>100</v>
      </c>
      <c r="F24" s="7">
        <f>ROUND(F26/F25*100,1)</f>
        <v>100</v>
      </c>
      <c r="G24" s="7">
        <f>IF(F24/E24*100&gt;100,100,F24/E24*100)</f>
        <v>100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8" s="63" customFormat="1">
      <c r="A25" s="274"/>
      <c r="B25" s="277"/>
      <c r="C25" s="67" t="s">
        <v>65</v>
      </c>
      <c r="D25" s="8" t="s">
        <v>66</v>
      </c>
      <c r="E25" s="68">
        <f>F25</f>
        <v>44.48</v>
      </c>
      <c r="F25" s="68">
        <v>44.48</v>
      </c>
      <c r="G25" s="10"/>
      <c r="H25" s="279"/>
      <c r="I25" s="279"/>
      <c r="J25" s="279"/>
      <c r="K25" s="279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s="63" customFormat="1">
      <c r="A26" s="274"/>
      <c r="B26" s="277"/>
      <c r="C26" s="67" t="s">
        <v>74</v>
      </c>
      <c r="D26" s="8" t="s">
        <v>66</v>
      </c>
      <c r="E26" s="68">
        <f>E25*D13%</f>
        <v>44.48</v>
      </c>
      <c r="F26" s="68">
        <v>44.48</v>
      </c>
      <c r="G26" s="10"/>
      <c r="H26" s="279"/>
      <c r="I26" s="279"/>
      <c r="J26" s="279"/>
      <c r="K26" s="279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78" s="63" customFormat="1" ht="25.5">
      <c r="A27" s="274"/>
      <c r="B27" s="277"/>
      <c r="C27" s="66" t="s">
        <v>75</v>
      </c>
      <c r="D27" s="6" t="s">
        <v>27</v>
      </c>
      <c r="E27" s="7">
        <f>ROUND(E29/E28*100,1)</f>
        <v>100</v>
      </c>
      <c r="F27" s="7">
        <f>ROUND(F29/F28*100,1)</f>
        <v>100</v>
      </c>
      <c r="G27" s="7">
        <f>IF(F27/E27*100&gt;100,100,F27/E27*100)</f>
        <v>100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</row>
    <row r="28" spans="1:78" s="63" customFormat="1">
      <c r="A28" s="274"/>
      <c r="B28" s="277"/>
      <c r="C28" s="67" t="s">
        <v>76</v>
      </c>
      <c r="D28" s="8" t="s">
        <v>18</v>
      </c>
      <c r="E28" s="68">
        <f>F28</f>
        <v>57</v>
      </c>
      <c r="F28" s="68">
        <v>57</v>
      </c>
      <c r="G28" s="1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s="63" customFormat="1">
      <c r="A29" s="274"/>
      <c r="B29" s="277"/>
      <c r="C29" s="67" t="s">
        <v>77</v>
      </c>
      <c r="D29" s="8" t="s">
        <v>18</v>
      </c>
      <c r="E29" s="68">
        <f>E28*D14%</f>
        <v>57</v>
      </c>
      <c r="F29" s="68">
        <v>57</v>
      </c>
      <c r="G29" s="10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s="63" customFormat="1" ht="51">
      <c r="A30" s="274"/>
      <c r="B30" s="277"/>
      <c r="C30" s="69" t="s">
        <v>78</v>
      </c>
      <c r="D30" s="6" t="s">
        <v>27</v>
      </c>
      <c r="E30" s="7">
        <f>IF(E31&gt;0,ROUND(E32/E31*100,1),0)</f>
        <v>100</v>
      </c>
      <c r="F30" s="7">
        <f>IF(F31&gt;0,ROUND(F32/F31*100,1),0)</f>
        <v>100</v>
      </c>
      <c r="G30" s="7">
        <f>IF(F30/E30*100&gt;100,100,F30/E30*100)</f>
        <v>100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s="63" customFormat="1">
      <c r="A31" s="274"/>
      <c r="B31" s="277"/>
      <c r="C31" s="67" t="s">
        <v>79</v>
      </c>
      <c r="D31" s="8" t="s">
        <v>18</v>
      </c>
      <c r="E31" s="10">
        <v>75</v>
      </c>
      <c r="F31" s="232">
        <v>74</v>
      </c>
      <c r="G31" s="10"/>
      <c r="H31" s="280"/>
      <c r="I31" s="281"/>
      <c r="J31" s="281"/>
      <c r="K31" s="281"/>
      <c r="L31" s="281"/>
      <c r="M31" s="281"/>
      <c r="N31" s="281"/>
      <c r="O31" s="28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8" s="63" customFormat="1" ht="25.5">
      <c r="A32" s="274"/>
      <c r="B32" s="277"/>
      <c r="C32" s="67" t="s">
        <v>80</v>
      </c>
      <c r="D32" s="8" t="s">
        <v>18</v>
      </c>
      <c r="E32" s="10">
        <f>E31*D15%</f>
        <v>75</v>
      </c>
      <c r="F32" s="232">
        <v>74</v>
      </c>
      <c r="G32" s="10"/>
      <c r="H32" s="280"/>
      <c r="I32" s="281"/>
      <c r="J32" s="281"/>
      <c r="K32" s="281"/>
      <c r="L32" s="281"/>
      <c r="M32" s="281"/>
      <c r="N32" s="281"/>
      <c r="O32" s="28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s="63" customFormat="1">
      <c r="A33" s="274"/>
      <c r="B33" s="277"/>
      <c r="C33" s="282" t="s">
        <v>28</v>
      </c>
      <c r="D33" s="283"/>
      <c r="E33" s="283"/>
      <c r="F33" s="284"/>
      <c r="G33" s="14">
        <f>(G24+G27+G30)/3</f>
        <v>100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63" customFormat="1">
      <c r="A34" s="274"/>
      <c r="B34" s="277"/>
      <c r="C34" s="2" t="s">
        <v>29</v>
      </c>
      <c r="D34" s="2"/>
      <c r="E34" s="11" t="s">
        <v>19</v>
      </c>
      <c r="F34" s="11" t="s">
        <v>20</v>
      </c>
      <c r="G34" s="11" t="s">
        <v>21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</row>
    <row r="35" spans="1:78" s="63" customFormat="1">
      <c r="A35" s="274"/>
      <c r="B35" s="277"/>
      <c r="C35" s="12" t="s">
        <v>30</v>
      </c>
      <c r="D35" s="13" t="s">
        <v>18</v>
      </c>
      <c r="E35" s="189">
        <f>ROUND(SUM(E36:E44)/9,2)</f>
        <v>303.22000000000003</v>
      </c>
      <c r="F35" s="189">
        <f>ROUND(SUM(F36:F44)/9,2)</f>
        <v>314.89</v>
      </c>
      <c r="G35" s="14">
        <f>F35/E35*100</f>
        <v>103.84869071960952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</row>
    <row r="36" spans="1:78" s="63" customFormat="1" ht="15.6" customHeight="1">
      <c r="A36" s="274"/>
      <c r="B36" s="277"/>
      <c r="C36" s="9" t="s">
        <v>67</v>
      </c>
      <c r="D36" s="8" t="s">
        <v>18</v>
      </c>
      <c r="E36" s="10">
        <v>301</v>
      </c>
      <c r="F36" s="10">
        <v>311</v>
      </c>
      <c r="G36" s="10"/>
      <c r="H36" s="285" t="s">
        <v>81</v>
      </c>
      <c r="I36" s="286"/>
      <c r="J36" s="286"/>
      <c r="K36" s="286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</row>
    <row r="37" spans="1:78" s="63" customFormat="1">
      <c r="A37" s="274"/>
      <c r="B37" s="277"/>
      <c r="C37" s="9" t="s">
        <v>68</v>
      </c>
      <c r="D37" s="8" t="s">
        <v>18</v>
      </c>
      <c r="E37" s="10">
        <v>301</v>
      </c>
      <c r="F37" s="10">
        <v>312</v>
      </c>
      <c r="G37" s="10"/>
      <c r="H37" s="285"/>
      <c r="I37" s="286"/>
      <c r="J37" s="286"/>
      <c r="K37" s="286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8" s="63" customFormat="1">
      <c r="A38" s="274"/>
      <c r="B38" s="277"/>
      <c r="C38" s="9" t="s">
        <v>69</v>
      </c>
      <c r="D38" s="8" t="s">
        <v>18</v>
      </c>
      <c r="E38" s="10">
        <v>301</v>
      </c>
      <c r="F38" s="10">
        <v>311</v>
      </c>
      <c r="G38" s="10"/>
      <c r="H38" s="285"/>
      <c r="I38" s="286"/>
      <c r="J38" s="286"/>
      <c r="K38" s="286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8" s="63" customFormat="1">
      <c r="A39" s="274"/>
      <c r="B39" s="277"/>
      <c r="C39" s="9" t="s">
        <v>32</v>
      </c>
      <c r="D39" s="8" t="s">
        <v>18</v>
      </c>
      <c r="E39" s="10">
        <v>301</v>
      </c>
      <c r="F39" s="232">
        <v>310</v>
      </c>
      <c r="G39" s="10"/>
      <c r="H39" s="285"/>
      <c r="I39" s="286"/>
      <c r="J39" s="286"/>
      <c r="K39" s="286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8" s="63" customFormat="1">
      <c r="A40" s="274"/>
      <c r="B40" s="277"/>
      <c r="C40" s="9" t="s">
        <v>70</v>
      </c>
      <c r="D40" s="8" t="s">
        <v>18</v>
      </c>
      <c r="E40" s="10">
        <v>301</v>
      </c>
      <c r="F40" s="232">
        <v>310</v>
      </c>
      <c r="G40" s="10"/>
      <c r="H40" s="285"/>
      <c r="I40" s="286"/>
      <c r="J40" s="286"/>
      <c r="K40" s="286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8" s="63" customFormat="1">
      <c r="A41" s="274"/>
      <c r="B41" s="277"/>
      <c r="C41" s="9" t="s">
        <v>71</v>
      </c>
      <c r="D41" s="8" t="s">
        <v>18</v>
      </c>
      <c r="E41" s="10">
        <v>306</v>
      </c>
      <c r="F41" s="10">
        <v>320</v>
      </c>
      <c r="G41" s="10"/>
      <c r="H41" s="285"/>
      <c r="I41" s="286"/>
      <c r="J41" s="286"/>
      <c r="K41" s="286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8" s="63" customFormat="1">
      <c r="A42" s="274"/>
      <c r="B42" s="277"/>
      <c r="C42" s="9" t="s">
        <v>33</v>
      </c>
      <c r="D42" s="8" t="s">
        <v>18</v>
      </c>
      <c r="E42" s="10">
        <v>306</v>
      </c>
      <c r="F42" s="10">
        <v>320</v>
      </c>
      <c r="G42" s="10"/>
      <c r="H42" s="285"/>
      <c r="I42" s="286"/>
      <c r="J42" s="286"/>
      <c r="K42" s="286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8" s="63" customFormat="1">
      <c r="A43" s="274"/>
      <c r="B43" s="277"/>
      <c r="C43" s="9" t="s">
        <v>72</v>
      </c>
      <c r="D43" s="8" t="s">
        <v>18</v>
      </c>
      <c r="E43" s="10">
        <v>306</v>
      </c>
      <c r="F43" s="10">
        <v>320</v>
      </c>
      <c r="G43" s="10"/>
      <c r="H43" s="285"/>
      <c r="I43" s="286"/>
      <c r="J43" s="286"/>
      <c r="K43" s="286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8" s="63" customFormat="1">
      <c r="A44" s="274"/>
      <c r="B44" s="277"/>
      <c r="C44" s="9" t="s">
        <v>73</v>
      </c>
      <c r="D44" s="8" t="s">
        <v>18</v>
      </c>
      <c r="E44" s="10">
        <v>306</v>
      </c>
      <c r="F44" s="10">
        <v>320</v>
      </c>
      <c r="G44" s="10"/>
      <c r="H44" s="285"/>
      <c r="I44" s="286"/>
      <c r="J44" s="286"/>
      <c r="K44" s="286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 s="63" customFormat="1">
      <c r="A45" s="275"/>
      <c r="B45" s="278"/>
      <c r="C45" s="282" t="s">
        <v>31</v>
      </c>
      <c r="D45" s="283"/>
      <c r="E45" s="283"/>
      <c r="F45" s="284"/>
      <c r="G45" s="14">
        <f>(G35+G33)/2</f>
        <v>101.92434535980476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7" spans="1:78" ht="15.6" customHeight="1">
      <c r="B47" s="272"/>
      <c r="C47" s="272"/>
      <c r="D47" s="272"/>
      <c r="E47" s="272"/>
      <c r="F47" s="272"/>
      <c r="G47" s="272"/>
    </row>
  </sheetData>
  <mergeCells count="34">
    <mergeCell ref="B47:G47"/>
    <mergeCell ref="A23:A45"/>
    <mergeCell ref="B23:B45"/>
    <mergeCell ref="H25:K26"/>
    <mergeCell ref="H31:O31"/>
    <mergeCell ref="H32:O32"/>
    <mergeCell ref="C33:F33"/>
    <mergeCell ref="H36:K44"/>
    <mergeCell ref="C45:F45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  <mergeCell ref="A1:K1"/>
    <mergeCell ref="A2:K2"/>
    <mergeCell ref="A3:K3"/>
    <mergeCell ref="A4:K4"/>
    <mergeCell ref="A5:K5"/>
    <mergeCell ref="K8:K11"/>
    <mergeCell ref="B9:B10"/>
    <mergeCell ref="C9:G10"/>
    <mergeCell ref="A6:K6"/>
    <mergeCell ref="A7:K7"/>
    <mergeCell ref="H9:J10"/>
    <mergeCell ref="A8:A11"/>
    <mergeCell ref="B8:J8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H47"/>
  <sheetViews>
    <sheetView view="pageBreakPreview" zoomScale="90" zoomScaleNormal="70" zoomScaleSheetLayoutView="90" workbookViewId="0">
      <selection activeCell="G31" sqref="G31"/>
    </sheetView>
  </sheetViews>
  <sheetFormatPr defaultColWidth="9.140625" defaultRowHeight="15.75"/>
  <cols>
    <col min="1" max="1" width="4.85546875" style="70" customWidth="1"/>
    <col min="2" max="2" width="12.28515625" style="206" customWidth="1"/>
    <col min="3" max="3" width="89.85546875" style="70" customWidth="1"/>
    <col min="4" max="4" width="10.42578125" style="71" customWidth="1"/>
    <col min="5" max="6" width="10" style="71" customWidth="1"/>
    <col min="7" max="7" width="7.7109375" style="72" customWidth="1"/>
    <col min="8" max="9" width="9.140625" style="62"/>
    <col min="10" max="10" width="9.28515625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249" t="s">
        <v>60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131" t="s">
        <v>132</v>
      </c>
      <c r="B6" s="21"/>
      <c r="C6" s="132"/>
      <c r="D6" s="133"/>
      <c r="E6" s="134"/>
      <c r="F6" s="135"/>
      <c r="G6" s="133"/>
      <c r="H6" s="136"/>
      <c r="I6" s="136"/>
      <c r="J6" s="137"/>
      <c r="K6" s="13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 ht="16.5" thickBot="1">
      <c r="A7" s="131" t="s">
        <v>134</v>
      </c>
      <c r="B7" s="21"/>
      <c r="C7" s="132"/>
      <c r="D7" s="133"/>
      <c r="E7" s="134"/>
      <c r="F7" s="135"/>
      <c r="G7" s="133"/>
      <c r="H7" s="136"/>
      <c r="I7" s="136"/>
      <c r="J7" s="137"/>
      <c r="K7" s="13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 ht="16.5" thickBot="1">
      <c r="A8" s="254" t="s">
        <v>0</v>
      </c>
      <c r="B8" s="257" t="s">
        <v>55</v>
      </c>
      <c r="C8" s="258"/>
      <c r="D8" s="258"/>
      <c r="E8" s="258"/>
      <c r="F8" s="259"/>
      <c r="G8" s="258"/>
      <c r="H8" s="259"/>
      <c r="I8" s="259"/>
      <c r="J8" s="259"/>
      <c r="K8" s="236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255"/>
      <c r="B9" s="239" t="s">
        <v>1</v>
      </c>
      <c r="C9" s="241" t="s">
        <v>2</v>
      </c>
      <c r="D9" s="242"/>
      <c r="E9" s="242"/>
      <c r="F9" s="242"/>
      <c r="G9" s="243"/>
      <c r="H9" s="250" t="s">
        <v>3</v>
      </c>
      <c r="I9" s="251"/>
      <c r="J9" s="251"/>
      <c r="K9" s="23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 thickBot="1">
      <c r="A10" s="255"/>
      <c r="B10" s="240"/>
      <c r="C10" s="244"/>
      <c r="D10" s="245"/>
      <c r="E10" s="245"/>
      <c r="F10" s="245"/>
      <c r="G10" s="246"/>
      <c r="H10" s="252"/>
      <c r="I10" s="253"/>
      <c r="J10" s="253"/>
      <c r="K10" s="23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9.5" thickBot="1">
      <c r="A11" s="256"/>
      <c r="B11" s="30"/>
      <c r="C11" s="31"/>
      <c r="D11" s="32" t="s">
        <v>57</v>
      </c>
      <c r="E11" s="32" t="s">
        <v>58</v>
      </c>
      <c r="F11" s="33" t="s">
        <v>59</v>
      </c>
      <c r="G11" s="32" t="s">
        <v>4</v>
      </c>
      <c r="H11" s="33" t="s">
        <v>5</v>
      </c>
      <c r="I11" s="34" t="s">
        <v>6</v>
      </c>
      <c r="J11" s="35" t="s">
        <v>7</v>
      </c>
      <c r="K11" s="23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 ht="16.5" thickBot="1">
      <c r="A12" s="36">
        <v>1</v>
      </c>
      <c r="B12" s="37" t="s">
        <v>8</v>
      </c>
      <c r="C12" s="38" t="s">
        <v>9</v>
      </c>
      <c r="D12" s="39">
        <v>4</v>
      </c>
      <c r="E12" s="39">
        <v>5</v>
      </c>
      <c r="F12" s="40">
        <v>6</v>
      </c>
      <c r="G12" s="39">
        <v>7</v>
      </c>
      <c r="H12" s="41">
        <v>8</v>
      </c>
      <c r="I12" s="42">
        <v>9</v>
      </c>
      <c r="J12" s="43">
        <v>10</v>
      </c>
      <c r="K12" s="44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34.5" customHeight="1">
      <c r="A13" s="266"/>
      <c r="B13" s="268" t="s">
        <v>60</v>
      </c>
      <c r="C13" s="45" t="s">
        <v>51</v>
      </c>
      <c r="D13" s="46">
        <v>100</v>
      </c>
      <c r="E13" s="73">
        <f>F24</f>
        <v>100</v>
      </c>
      <c r="F13" s="47">
        <f>IF(E13/D13*100&gt;100,100,E13/D13*100)</f>
        <v>100</v>
      </c>
      <c r="G13" s="48" t="s">
        <v>24</v>
      </c>
      <c r="H13" s="271"/>
      <c r="I13" s="271"/>
      <c r="J13" s="271"/>
      <c r="K13" s="260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51" customHeight="1">
      <c r="A14" s="266"/>
      <c r="B14" s="269"/>
      <c r="C14" s="49" t="s">
        <v>52</v>
      </c>
      <c r="D14" s="50">
        <v>93</v>
      </c>
      <c r="E14" s="74">
        <f>F27</f>
        <v>100</v>
      </c>
      <c r="F14" s="47">
        <f t="shared" ref="F14" si="0">IF(E14/D14*100&gt;100,100,E14/D14*100)</f>
        <v>100</v>
      </c>
      <c r="G14" s="48" t="s">
        <v>24</v>
      </c>
      <c r="H14" s="271"/>
      <c r="I14" s="271"/>
      <c r="J14" s="271"/>
      <c r="K14" s="26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29" customFormat="1" ht="66" customHeight="1" thickBot="1">
      <c r="A15" s="266"/>
      <c r="B15" s="270"/>
      <c r="C15" s="51" t="s">
        <v>53</v>
      </c>
      <c r="D15" s="52">
        <v>0</v>
      </c>
      <c r="E15" s="52">
        <f>F30</f>
        <v>0</v>
      </c>
      <c r="F15" s="47">
        <v>0</v>
      </c>
      <c r="G15" s="48" t="s">
        <v>24</v>
      </c>
      <c r="H15" s="271"/>
      <c r="I15" s="271"/>
      <c r="J15" s="271"/>
      <c r="K15" s="260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61" customFormat="1" ht="15.75" customHeight="1" thickBot="1">
      <c r="A16" s="267"/>
      <c r="B16" s="54" t="s">
        <v>61</v>
      </c>
      <c r="C16" s="55" t="s">
        <v>62</v>
      </c>
      <c r="D16" s="56" t="s">
        <v>63</v>
      </c>
      <c r="E16" s="57" t="s">
        <v>24</v>
      </c>
      <c r="F16" s="58" t="s">
        <v>24</v>
      </c>
      <c r="G16" s="59">
        <f>SUM(F13:F15)/2</f>
        <v>100</v>
      </c>
      <c r="H16" s="190">
        <f>E35</f>
        <v>1</v>
      </c>
      <c r="I16" s="191">
        <f>F35</f>
        <v>1.56</v>
      </c>
      <c r="J16" s="129">
        <f t="shared" ref="J16" si="1">IF(I16/H16*100&gt;100,100,I16/H16*100)</f>
        <v>100</v>
      </c>
      <c r="K16" s="128">
        <f>(J16+G16)/2</f>
        <v>100</v>
      </c>
      <c r="L16" s="60">
        <f>I16-H16</f>
        <v>0.56000000000000005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8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8" s="63" customFormat="1" ht="36.75">
      <c r="A21" s="262"/>
      <c r="B21" s="264"/>
      <c r="C21" s="208" t="s">
        <v>12</v>
      </c>
      <c r="D21" s="207" t="s">
        <v>13</v>
      </c>
      <c r="E21" s="207" t="s">
        <v>14</v>
      </c>
      <c r="F21" s="207" t="s">
        <v>15</v>
      </c>
      <c r="G21" s="2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8" s="63" customForma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8" s="63" customFormat="1">
      <c r="A23" s="273" t="s">
        <v>10</v>
      </c>
      <c r="B23" s="276" t="s">
        <v>60</v>
      </c>
      <c r="C23" s="2" t="s">
        <v>25</v>
      </c>
      <c r="D23" s="2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8" s="64" customFormat="1" ht="25.5">
      <c r="A24" s="274"/>
      <c r="B24" s="277"/>
      <c r="C24" s="66" t="s">
        <v>64</v>
      </c>
      <c r="D24" s="6" t="s">
        <v>27</v>
      </c>
      <c r="E24" s="7">
        <f>ROUND(E26/E25*100,1)</f>
        <v>100</v>
      </c>
      <c r="F24" s="7">
        <f>ROUND(F26/F25*100,1)</f>
        <v>100</v>
      </c>
      <c r="G24" s="7">
        <f>IF(F24/E24*100&gt;100,100,F24/E24*100)</f>
        <v>100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8" s="63" customFormat="1">
      <c r="A25" s="274"/>
      <c r="B25" s="277"/>
      <c r="C25" s="67" t="s">
        <v>65</v>
      </c>
      <c r="D25" s="8" t="s">
        <v>66</v>
      </c>
      <c r="E25" s="68">
        <f>F25</f>
        <v>0.45</v>
      </c>
      <c r="F25" s="68">
        <v>0.45</v>
      </c>
      <c r="G25" s="10"/>
      <c r="H25" s="279"/>
      <c r="I25" s="279"/>
      <c r="J25" s="279"/>
      <c r="K25" s="279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s="63" customFormat="1">
      <c r="A26" s="274"/>
      <c r="B26" s="277"/>
      <c r="C26" s="67" t="s">
        <v>74</v>
      </c>
      <c r="D26" s="8" t="s">
        <v>66</v>
      </c>
      <c r="E26" s="68">
        <f>E25*D13%</f>
        <v>0.45</v>
      </c>
      <c r="F26" s="68">
        <v>0.45</v>
      </c>
      <c r="G26" s="10"/>
      <c r="H26" s="279"/>
      <c r="I26" s="279"/>
      <c r="J26" s="279"/>
      <c r="K26" s="279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78" s="63" customFormat="1" ht="25.5">
      <c r="A27" s="274"/>
      <c r="B27" s="277"/>
      <c r="C27" s="66" t="s">
        <v>75</v>
      </c>
      <c r="D27" s="6" t="s">
        <v>27</v>
      </c>
      <c r="E27" s="7">
        <f>ROUND(E29/E28*100,1)</f>
        <v>93</v>
      </c>
      <c r="F27" s="7">
        <f>ROUND(F29/F28*100,1)</f>
        <v>100</v>
      </c>
      <c r="G27" s="7">
        <f>IF(F27/E27*100&gt;100,100,F27/E27*100)</f>
        <v>100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</row>
    <row r="28" spans="1:78" s="63" customFormat="1">
      <c r="A28" s="274"/>
      <c r="B28" s="277"/>
      <c r="C28" s="67" t="s">
        <v>76</v>
      </c>
      <c r="D28" s="8" t="s">
        <v>18</v>
      </c>
      <c r="E28" s="68">
        <f>F28</f>
        <v>2</v>
      </c>
      <c r="F28" s="68">
        <v>2</v>
      </c>
      <c r="G28" s="1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s="63" customFormat="1">
      <c r="A29" s="274"/>
      <c r="B29" s="277"/>
      <c r="C29" s="67" t="s">
        <v>77</v>
      </c>
      <c r="D29" s="8" t="s">
        <v>18</v>
      </c>
      <c r="E29" s="68">
        <f>E28*D14%</f>
        <v>1.86</v>
      </c>
      <c r="F29" s="68">
        <v>2</v>
      </c>
      <c r="G29" s="10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s="63" customFormat="1" ht="51">
      <c r="A30" s="274"/>
      <c r="B30" s="277"/>
      <c r="C30" s="69" t="s">
        <v>78</v>
      </c>
      <c r="D30" s="6" t="s">
        <v>27</v>
      </c>
      <c r="E30" s="7">
        <f>IF(E31&gt;0,ROUND(E32/E31*100,1),0)</f>
        <v>0</v>
      </c>
      <c r="F30" s="7">
        <f>IF(F31&gt;0,ROUND(F32/F31*100,1),0)</f>
        <v>0</v>
      </c>
      <c r="G30" s="7">
        <v>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s="63" customFormat="1">
      <c r="A31" s="274"/>
      <c r="B31" s="277"/>
      <c r="C31" s="67" t="s">
        <v>79</v>
      </c>
      <c r="D31" s="8" t="s">
        <v>18</v>
      </c>
      <c r="E31" s="10"/>
      <c r="F31" s="232"/>
      <c r="G31" s="10"/>
      <c r="H31" s="280"/>
      <c r="I31" s="281"/>
      <c r="J31" s="281"/>
      <c r="K31" s="281"/>
      <c r="L31" s="281"/>
      <c r="M31" s="281"/>
      <c r="N31" s="281"/>
      <c r="O31" s="28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8" s="63" customFormat="1" ht="25.5">
      <c r="A32" s="274"/>
      <c r="B32" s="277"/>
      <c r="C32" s="67" t="s">
        <v>80</v>
      </c>
      <c r="D32" s="8" t="s">
        <v>18</v>
      </c>
      <c r="E32" s="10">
        <f>E31*D15%</f>
        <v>0</v>
      </c>
      <c r="F32" s="232"/>
      <c r="G32" s="10"/>
      <c r="H32" s="280"/>
      <c r="I32" s="281"/>
      <c r="J32" s="281"/>
      <c r="K32" s="281"/>
      <c r="L32" s="281"/>
      <c r="M32" s="281"/>
      <c r="N32" s="281"/>
      <c r="O32" s="28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s="63" customFormat="1">
      <c r="A33" s="274"/>
      <c r="B33" s="277"/>
      <c r="C33" s="282" t="s">
        <v>28</v>
      </c>
      <c r="D33" s="283"/>
      <c r="E33" s="283"/>
      <c r="F33" s="284"/>
      <c r="G33" s="14">
        <f>(G24+G27+G30)/3</f>
        <v>66.666666666666671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63" customFormat="1">
      <c r="A34" s="274"/>
      <c r="B34" s="277"/>
      <c r="C34" s="2" t="s">
        <v>29</v>
      </c>
      <c r="D34" s="2"/>
      <c r="E34" s="11" t="s">
        <v>19</v>
      </c>
      <c r="F34" s="11" t="s">
        <v>20</v>
      </c>
      <c r="G34" s="11" t="s">
        <v>21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</row>
    <row r="35" spans="1:78" s="63" customFormat="1">
      <c r="A35" s="274"/>
      <c r="B35" s="277"/>
      <c r="C35" s="12" t="s">
        <v>30</v>
      </c>
      <c r="D35" s="13" t="s">
        <v>18</v>
      </c>
      <c r="E35" s="189">
        <f>ROUND(SUM(E36:E44)/9,2)</f>
        <v>1</v>
      </c>
      <c r="F35" s="189">
        <f>ROUND(SUM(F36:F44)/9,2)</f>
        <v>1.56</v>
      </c>
      <c r="G35" s="14">
        <f>IF(F35/E35*100&gt;100,100,F35/E35*100)</f>
        <v>100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</row>
    <row r="36" spans="1:78" s="63" customFormat="1">
      <c r="A36" s="274"/>
      <c r="B36" s="277"/>
      <c r="C36" s="9" t="s">
        <v>67</v>
      </c>
      <c r="D36" s="8" t="s">
        <v>18</v>
      </c>
      <c r="E36" s="10">
        <v>1</v>
      </c>
      <c r="F36" s="10">
        <v>2</v>
      </c>
      <c r="G36" s="10"/>
      <c r="H36" s="285" t="s">
        <v>81</v>
      </c>
      <c r="I36" s="286"/>
      <c r="J36" s="286"/>
      <c r="K36" s="286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</row>
    <row r="37" spans="1:78" s="63" customFormat="1">
      <c r="A37" s="274"/>
      <c r="B37" s="277"/>
      <c r="C37" s="9" t="s">
        <v>68</v>
      </c>
      <c r="D37" s="8" t="s">
        <v>18</v>
      </c>
      <c r="E37" s="10">
        <v>1</v>
      </c>
      <c r="F37" s="10">
        <v>2</v>
      </c>
      <c r="G37" s="10"/>
      <c r="H37" s="285"/>
      <c r="I37" s="286"/>
      <c r="J37" s="286"/>
      <c r="K37" s="286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8" s="63" customFormat="1">
      <c r="A38" s="274"/>
      <c r="B38" s="277"/>
      <c r="C38" s="9" t="s">
        <v>69</v>
      </c>
      <c r="D38" s="8" t="s">
        <v>18</v>
      </c>
      <c r="E38" s="10">
        <v>1</v>
      </c>
      <c r="F38" s="10">
        <v>2</v>
      </c>
      <c r="G38" s="10"/>
      <c r="H38" s="285"/>
      <c r="I38" s="286"/>
      <c r="J38" s="286"/>
      <c r="K38" s="286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8" s="63" customFormat="1">
      <c r="A39" s="274"/>
      <c r="B39" s="277"/>
      <c r="C39" s="9" t="s">
        <v>32</v>
      </c>
      <c r="D39" s="8" t="s">
        <v>18</v>
      </c>
      <c r="E39" s="10">
        <v>1</v>
      </c>
      <c r="F39" s="232">
        <v>0</v>
      </c>
      <c r="G39" s="10"/>
      <c r="H39" s="285"/>
      <c r="I39" s="286"/>
      <c r="J39" s="286"/>
      <c r="K39" s="286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8" s="63" customFormat="1">
      <c r="A40" s="274"/>
      <c r="B40" s="277"/>
      <c r="C40" s="9" t="s">
        <v>70</v>
      </c>
      <c r="D40" s="8" t="s">
        <v>18</v>
      </c>
      <c r="E40" s="10">
        <v>1</v>
      </c>
      <c r="F40" s="232">
        <v>0</v>
      </c>
      <c r="G40" s="10"/>
      <c r="H40" s="285"/>
      <c r="I40" s="286"/>
      <c r="J40" s="286"/>
      <c r="K40" s="286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8" s="63" customFormat="1">
      <c r="A41" s="274"/>
      <c r="B41" s="277"/>
      <c r="C41" s="9" t="s">
        <v>71</v>
      </c>
      <c r="D41" s="8" t="s">
        <v>18</v>
      </c>
      <c r="E41" s="10">
        <v>1</v>
      </c>
      <c r="F41" s="10">
        <v>2</v>
      </c>
      <c r="G41" s="10"/>
      <c r="H41" s="285"/>
      <c r="I41" s="286"/>
      <c r="J41" s="286"/>
      <c r="K41" s="286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8" s="63" customFormat="1">
      <c r="A42" s="274"/>
      <c r="B42" s="277"/>
      <c r="C42" s="9" t="s">
        <v>33</v>
      </c>
      <c r="D42" s="8" t="s">
        <v>18</v>
      </c>
      <c r="E42" s="10">
        <v>1</v>
      </c>
      <c r="F42" s="10">
        <v>2</v>
      </c>
      <c r="G42" s="10"/>
      <c r="H42" s="285"/>
      <c r="I42" s="286"/>
      <c r="J42" s="286"/>
      <c r="K42" s="286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8" s="63" customFormat="1">
      <c r="A43" s="274"/>
      <c r="B43" s="277"/>
      <c r="C43" s="9" t="s">
        <v>72</v>
      </c>
      <c r="D43" s="8" t="s">
        <v>18</v>
      </c>
      <c r="E43" s="10">
        <v>1</v>
      </c>
      <c r="F43" s="10">
        <v>2</v>
      </c>
      <c r="G43" s="10"/>
      <c r="H43" s="285"/>
      <c r="I43" s="286"/>
      <c r="J43" s="286"/>
      <c r="K43" s="286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8" s="63" customFormat="1">
      <c r="A44" s="274"/>
      <c r="B44" s="277"/>
      <c r="C44" s="9" t="s">
        <v>73</v>
      </c>
      <c r="D44" s="8" t="s">
        <v>18</v>
      </c>
      <c r="E44" s="10">
        <v>1</v>
      </c>
      <c r="F44" s="10">
        <v>2</v>
      </c>
      <c r="G44" s="10"/>
      <c r="H44" s="285"/>
      <c r="I44" s="286"/>
      <c r="J44" s="286"/>
      <c r="K44" s="286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 s="63" customFormat="1">
      <c r="A45" s="275"/>
      <c r="B45" s="278"/>
      <c r="C45" s="282" t="s">
        <v>31</v>
      </c>
      <c r="D45" s="283"/>
      <c r="E45" s="283"/>
      <c r="F45" s="284"/>
      <c r="G45" s="14">
        <f>(G35+G33)/2</f>
        <v>83.333333333333343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7" spans="1:78">
      <c r="B47" s="272"/>
      <c r="C47" s="272"/>
      <c r="D47" s="272"/>
      <c r="E47" s="272"/>
      <c r="F47" s="272"/>
      <c r="G47" s="272"/>
    </row>
  </sheetData>
  <mergeCells count="32">
    <mergeCell ref="B47:G47"/>
    <mergeCell ref="A23:A45"/>
    <mergeCell ref="B23:B45"/>
    <mergeCell ref="H25:K26"/>
    <mergeCell ref="H31:O31"/>
    <mergeCell ref="H32:O32"/>
    <mergeCell ref="C33:F33"/>
    <mergeCell ref="H36:K44"/>
    <mergeCell ref="C45:F45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H47"/>
  <sheetViews>
    <sheetView view="pageBreakPreview" zoomScale="80" zoomScaleNormal="80" zoomScaleSheetLayoutView="80" workbookViewId="0">
      <selection activeCell="F41" sqref="F41:F44"/>
    </sheetView>
  </sheetViews>
  <sheetFormatPr defaultColWidth="9.140625" defaultRowHeight="15.75"/>
  <cols>
    <col min="1" max="1" width="4.85546875" style="70" customWidth="1"/>
    <col min="2" max="2" width="12.28515625" style="206" customWidth="1"/>
    <col min="3" max="3" width="89.85546875" style="70" customWidth="1"/>
    <col min="4" max="4" width="10.42578125" style="71" customWidth="1"/>
    <col min="5" max="6" width="10" style="71" customWidth="1"/>
    <col min="7" max="7" width="7.7109375" style="72" customWidth="1"/>
    <col min="8" max="9" width="9.140625" style="62"/>
    <col min="10" max="10" width="9.28515625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249" t="s">
        <v>107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257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0" t="s">
        <v>258</v>
      </c>
      <c r="B6" s="21"/>
      <c r="C6" s="22"/>
      <c r="D6" s="23"/>
      <c r="E6" s="24"/>
      <c r="F6" s="25"/>
      <c r="G6" s="23"/>
      <c r="H6" s="26"/>
      <c r="I6" s="26"/>
      <c r="J6" s="27"/>
      <c r="K6" s="2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 ht="16.5" thickBot="1">
      <c r="A7" s="20" t="s">
        <v>189</v>
      </c>
      <c r="B7" s="21"/>
      <c r="C7" s="22"/>
      <c r="D7" s="23"/>
      <c r="E7" s="24"/>
      <c r="F7" s="25"/>
      <c r="G7" s="23"/>
      <c r="H7" s="26"/>
      <c r="I7" s="26"/>
      <c r="J7" s="27"/>
      <c r="K7" s="2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 ht="16.5" thickBot="1">
      <c r="A8" s="254" t="s">
        <v>0</v>
      </c>
      <c r="B8" s="257" t="s">
        <v>55</v>
      </c>
      <c r="C8" s="258"/>
      <c r="D8" s="258"/>
      <c r="E8" s="258"/>
      <c r="F8" s="259"/>
      <c r="G8" s="258"/>
      <c r="H8" s="259"/>
      <c r="I8" s="259"/>
      <c r="J8" s="259"/>
      <c r="K8" s="236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255"/>
      <c r="B9" s="239" t="s">
        <v>1</v>
      </c>
      <c r="C9" s="241" t="s">
        <v>2</v>
      </c>
      <c r="D9" s="242"/>
      <c r="E9" s="242"/>
      <c r="F9" s="242"/>
      <c r="G9" s="243"/>
      <c r="H9" s="250" t="s">
        <v>3</v>
      </c>
      <c r="I9" s="251"/>
      <c r="J9" s="251"/>
      <c r="K9" s="23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 thickBot="1">
      <c r="A10" s="255"/>
      <c r="B10" s="240"/>
      <c r="C10" s="244"/>
      <c r="D10" s="245"/>
      <c r="E10" s="245"/>
      <c r="F10" s="245"/>
      <c r="G10" s="246"/>
      <c r="H10" s="252"/>
      <c r="I10" s="253"/>
      <c r="J10" s="253"/>
      <c r="K10" s="23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9.5" thickBot="1">
      <c r="A11" s="256"/>
      <c r="B11" s="30"/>
      <c r="C11" s="31"/>
      <c r="D11" s="32" t="s">
        <v>57</v>
      </c>
      <c r="E11" s="32" t="s">
        <v>58</v>
      </c>
      <c r="F11" s="33" t="s">
        <v>59</v>
      </c>
      <c r="G11" s="32" t="s">
        <v>4</v>
      </c>
      <c r="H11" s="33" t="s">
        <v>5</v>
      </c>
      <c r="I11" s="34" t="s">
        <v>6</v>
      </c>
      <c r="J11" s="35" t="s">
        <v>7</v>
      </c>
      <c r="K11" s="23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 ht="16.5" thickBot="1">
      <c r="A12" s="36">
        <v>1</v>
      </c>
      <c r="B12" s="37" t="s">
        <v>8</v>
      </c>
      <c r="C12" s="38" t="s">
        <v>9</v>
      </c>
      <c r="D12" s="39">
        <v>4</v>
      </c>
      <c r="E12" s="39">
        <v>5</v>
      </c>
      <c r="F12" s="40">
        <v>6</v>
      </c>
      <c r="G12" s="39">
        <v>7</v>
      </c>
      <c r="H12" s="41">
        <v>8</v>
      </c>
      <c r="I12" s="42">
        <v>9</v>
      </c>
      <c r="J12" s="43">
        <v>10</v>
      </c>
      <c r="K12" s="44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29" customFormat="1" ht="34.5" customHeight="1">
      <c r="A13" s="289" t="s">
        <v>8</v>
      </c>
      <c r="B13" s="268" t="s">
        <v>86</v>
      </c>
      <c r="C13" s="95" t="s">
        <v>51</v>
      </c>
      <c r="D13" s="46">
        <v>100</v>
      </c>
      <c r="E13" s="46">
        <f>F24</f>
        <v>100</v>
      </c>
      <c r="F13" s="47">
        <f>IF(E13/D13*100&gt;100,100,E13/D13*100)</f>
        <v>100</v>
      </c>
      <c r="G13" s="48" t="s">
        <v>24</v>
      </c>
      <c r="H13" s="291"/>
      <c r="I13" s="291"/>
      <c r="J13" s="293"/>
      <c r="K13" s="28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29" customFormat="1" ht="47.25">
      <c r="A14" s="266"/>
      <c r="B14" s="269"/>
      <c r="C14" s="95" t="s">
        <v>23</v>
      </c>
      <c r="D14" s="96">
        <v>94</v>
      </c>
      <c r="E14" s="96">
        <f>F27</f>
        <v>100</v>
      </c>
      <c r="F14" s="47">
        <f t="shared" ref="F14" si="0">IF(E14/D14*100&gt;100,100,E14/D14*100)</f>
        <v>100</v>
      </c>
      <c r="G14" s="48" t="s">
        <v>24</v>
      </c>
      <c r="H14" s="292"/>
      <c r="I14" s="292"/>
      <c r="J14" s="294"/>
      <c r="K14" s="28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29" customFormat="1" ht="51" customHeight="1" thickBot="1">
      <c r="A15" s="266"/>
      <c r="B15" s="270"/>
      <c r="C15" s="97" t="s">
        <v>82</v>
      </c>
      <c r="D15" s="98">
        <v>100</v>
      </c>
      <c r="E15" s="98">
        <f>F30</f>
        <v>100</v>
      </c>
      <c r="F15" s="47">
        <v>0</v>
      </c>
      <c r="G15" s="48" t="s">
        <v>24</v>
      </c>
      <c r="H15" s="292"/>
      <c r="I15" s="292"/>
      <c r="J15" s="294"/>
      <c r="K15" s="28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29" customFormat="1" ht="15.75" customHeight="1" thickBot="1">
      <c r="A16" s="290"/>
      <c r="B16" s="99" t="s">
        <v>61</v>
      </c>
      <c r="C16" s="100" t="s">
        <v>62</v>
      </c>
      <c r="D16" s="101" t="s">
        <v>87</v>
      </c>
      <c r="E16" s="102" t="s">
        <v>87</v>
      </c>
      <c r="F16" s="103" t="s">
        <v>88</v>
      </c>
      <c r="G16" s="104">
        <f>SUM(F13:F15)/2</f>
        <v>100</v>
      </c>
      <c r="H16" s="190">
        <f>E35</f>
        <v>3.44</v>
      </c>
      <c r="I16" s="191">
        <f>F35</f>
        <v>4</v>
      </c>
      <c r="J16" s="129">
        <f t="shared" ref="J16" si="1">IF(I16/H16*100&gt;100,100,I16/H16*100)</f>
        <v>100</v>
      </c>
      <c r="K16" s="128">
        <f>(J16+G16)/2</f>
        <v>100</v>
      </c>
      <c r="L16" s="60">
        <f>I16-H16</f>
        <v>0.56000000000000005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8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8" s="63" customFormat="1" ht="36.75">
      <c r="A21" s="262"/>
      <c r="B21" s="264"/>
      <c r="C21" s="208" t="s">
        <v>12</v>
      </c>
      <c r="D21" s="207" t="s">
        <v>13</v>
      </c>
      <c r="E21" s="207" t="s">
        <v>14</v>
      </c>
      <c r="F21" s="207" t="s">
        <v>15</v>
      </c>
      <c r="G21" s="2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8" s="63" customForma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8" s="64" customFormat="1">
      <c r="A23" s="274" t="s">
        <v>8</v>
      </c>
      <c r="B23" s="276" t="s">
        <v>86</v>
      </c>
      <c r="C23" s="105" t="s">
        <v>25</v>
      </c>
      <c r="D23" s="106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8" s="64" customFormat="1" ht="25.5">
      <c r="A24" s="274"/>
      <c r="B24" s="277"/>
      <c r="C24" s="66" t="s">
        <v>64</v>
      </c>
      <c r="D24" s="6" t="s">
        <v>27</v>
      </c>
      <c r="E24" s="7">
        <f>ROUND(E26/E25*100,1)</f>
        <v>100</v>
      </c>
      <c r="F24" s="7">
        <f>ROUND(F26/F25*100,1)</f>
        <v>100</v>
      </c>
      <c r="G24" s="7">
        <f>IF(F24/E24*100&gt;100,100,F24/E24*100)</f>
        <v>100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8" s="63" customFormat="1">
      <c r="A25" s="274"/>
      <c r="B25" s="277"/>
      <c r="C25" s="107" t="s">
        <v>65</v>
      </c>
      <c r="D25" s="8" t="s">
        <v>66</v>
      </c>
      <c r="E25" s="68">
        <f>F25</f>
        <v>0.56999999999999995</v>
      </c>
      <c r="F25" s="68">
        <v>0.56999999999999995</v>
      </c>
      <c r="G25" s="108"/>
      <c r="H25" s="279"/>
      <c r="I25" s="279"/>
      <c r="J25" s="279"/>
      <c r="K25" s="279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s="63" customFormat="1">
      <c r="A26" s="274"/>
      <c r="B26" s="277"/>
      <c r="C26" s="107" t="s">
        <v>74</v>
      </c>
      <c r="D26" s="8" t="s">
        <v>66</v>
      </c>
      <c r="E26" s="68">
        <f>E25*D13%</f>
        <v>0.56999999999999995</v>
      </c>
      <c r="F26" s="68">
        <v>0.56999999999999995</v>
      </c>
      <c r="G26" s="108"/>
      <c r="H26" s="279"/>
      <c r="I26" s="279"/>
      <c r="J26" s="279"/>
      <c r="K26" s="279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78" s="63" customFormat="1" ht="25.5">
      <c r="A27" s="274"/>
      <c r="B27" s="277"/>
      <c r="C27" s="66" t="s">
        <v>75</v>
      </c>
      <c r="D27" s="6" t="s">
        <v>27</v>
      </c>
      <c r="E27" s="7">
        <f>ROUND(E29/E28*100,1)</f>
        <v>94</v>
      </c>
      <c r="F27" s="7">
        <f>ROUND(F29/F28*100,1)</f>
        <v>100</v>
      </c>
      <c r="G27" s="7">
        <f>IF(F27/E27*100&gt;100,100,F27/E27*100)</f>
        <v>100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</row>
    <row r="28" spans="1:78" s="63" customFormat="1">
      <c r="A28" s="274"/>
      <c r="B28" s="277"/>
      <c r="C28" s="107" t="s">
        <v>76</v>
      </c>
      <c r="D28" s="8" t="s">
        <v>18</v>
      </c>
      <c r="E28" s="68">
        <f>F28</f>
        <v>7</v>
      </c>
      <c r="F28" s="68">
        <v>7</v>
      </c>
      <c r="G28" s="108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s="63" customFormat="1">
      <c r="A29" s="274"/>
      <c r="B29" s="277"/>
      <c r="C29" s="107" t="s">
        <v>77</v>
      </c>
      <c r="D29" s="8" t="s">
        <v>18</v>
      </c>
      <c r="E29" s="68">
        <f>E28*D14%</f>
        <v>6.58</v>
      </c>
      <c r="F29" s="68">
        <v>7</v>
      </c>
      <c r="G29" s="108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s="63" customFormat="1" ht="38.25">
      <c r="A30" s="274"/>
      <c r="B30" s="277"/>
      <c r="C30" s="109" t="s">
        <v>89</v>
      </c>
      <c r="D30" s="6" t="s">
        <v>27</v>
      </c>
      <c r="E30" s="7">
        <f>IF(E31&gt;0,ROUND(E32/E31*100,1),0)</f>
        <v>100</v>
      </c>
      <c r="F30" s="7">
        <f>IF(F31&gt;0,ROUND(F32/F31*100,1),0)</f>
        <v>100</v>
      </c>
      <c r="G30" s="7">
        <v>100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s="63" customFormat="1">
      <c r="A31" s="274"/>
      <c r="B31" s="277"/>
      <c r="C31" s="107" t="s">
        <v>90</v>
      </c>
      <c r="D31" s="8" t="s">
        <v>18</v>
      </c>
      <c r="E31" s="10">
        <v>1</v>
      </c>
      <c r="F31" s="232">
        <v>1</v>
      </c>
      <c r="G31" s="108"/>
      <c r="H31" s="280"/>
      <c r="I31" s="281"/>
      <c r="J31" s="281"/>
      <c r="K31" s="281"/>
      <c r="L31" s="281"/>
      <c r="M31" s="281"/>
      <c r="N31" s="281"/>
      <c r="O31" s="28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8" s="63" customFormat="1" ht="25.5">
      <c r="A32" s="274"/>
      <c r="B32" s="277"/>
      <c r="C32" s="107" t="s">
        <v>91</v>
      </c>
      <c r="D32" s="8" t="s">
        <v>18</v>
      </c>
      <c r="E32" s="10">
        <f>E31*D15%</f>
        <v>1</v>
      </c>
      <c r="F32" s="232">
        <v>1</v>
      </c>
      <c r="G32" s="108"/>
      <c r="H32" s="280"/>
      <c r="I32" s="281"/>
      <c r="J32" s="281"/>
      <c r="K32" s="281"/>
      <c r="L32" s="281"/>
      <c r="M32" s="281"/>
      <c r="N32" s="281"/>
      <c r="O32" s="28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s="63" customFormat="1">
      <c r="A33" s="274"/>
      <c r="B33" s="277"/>
      <c r="C33" s="282" t="s">
        <v>28</v>
      </c>
      <c r="D33" s="283"/>
      <c r="E33" s="283"/>
      <c r="F33" s="284"/>
      <c r="G33" s="14">
        <f>(G24+G27+G30)/3</f>
        <v>100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63" customFormat="1">
      <c r="A34" s="274"/>
      <c r="B34" s="277"/>
      <c r="C34" s="2" t="s">
        <v>29</v>
      </c>
      <c r="D34" s="2"/>
      <c r="E34" s="11" t="s">
        <v>19</v>
      </c>
      <c r="F34" s="11" t="s">
        <v>20</v>
      </c>
      <c r="G34" s="11" t="s">
        <v>21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</row>
    <row r="35" spans="1:78" s="63" customFormat="1">
      <c r="A35" s="274"/>
      <c r="B35" s="277"/>
      <c r="C35" s="12" t="s">
        <v>92</v>
      </c>
      <c r="D35" s="13" t="s">
        <v>18</v>
      </c>
      <c r="E35" s="189">
        <f>ROUND(SUM(E36:E44)/9,2)</f>
        <v>3.44</v>
      </c>
      <c r="F35" s="189">
        <f>ROUND(SUM(F36:F44)/9,2)</f>
        <v>4</v>
      </c>
      <c r="G35" s="14">
        <f>F35/E35*100</f>
        <v>116.27906976744187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</row>
    <row r="36" spans="1:78" s="63" customFormat="1">
      <c r="A36" s="274"/>
      <c r="B36" s="277"/>
      <c r="C36" s="9" t="s">
        <v>67</v>
      </c>
      <c r="D36" s="8" t="s">
        <v>18</v>
      </c>
      <c r="E36" s="10">
        <v>3</v>
      </c>
      <c r="F36" s="10">
        <v>4</v>
      </c>
      <c r="G36" s="10"/>
      <c r="H36" s="285" t="s">
        <v>81</v>
      </c>
      <c r="I36" s="286"/>
      <c r="J36" s="286"/>
      <c r="K36" s="286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</row>
    <row r="37" spans="1:78" s="63" customFormat="1">
      <c r="A37" s="274"/>
      <c r="B37" s="277"/>
      <c r="C37" s="9" t="s">
        <v>68</v>
      </c>
      <c r="D37" s="8" t="s">
        <v>18</v>
      </c>
      <c r="E37" s="10">
        <v>3</v>
      </c>
      <c r="F37" s="10">
        <v>4</v>
      </c>
      <c r="G37" s="10"/>
      <c r="H37" s="285"/>
      <c r="I37" s="286"/>
      <c r="J37" s="286"/>
      <c r="K37" s="286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8" s="63" customFormat="1">
      <c r="A38" s="274"/>
      <c r="B38" s="277"/>
      <c r="C38" s="9" t="s">
        <v>69</v>
      </c>
      <c r="D38" s="8" t="s">
        <v>18</v>
      </c>
      <c r="E38" s="10">
        <v>3</v>
      </c>
      <c r="F38" s="10">
        <v>4</v>
      </c>
      <c r="G38" s="10"/>
      <c r="H38" s="285"/>
      <c r="I38" s="286"/>
      <c r="J38" s="286"/>
      <c r="K38" s="286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8" s="63" customFormat="1">
      <c r="A39" s="274"/>
      <c r="B39" s="277"/>
      <c r="C39" s="9" t="s">
        <v>32</v>
      </c>
      <c r="D39" s="8" t="s">
        <v>18</v>
      </c>
      <c r="E39" s="10">
        <v>3</v>
      </c>
      <c r="F39" s="232">
        <v>4</v>
      </c>
      <c r="G39" s="10"/>
      <c r="H39" s="285"/>
      <c r="I39" s="286"/>
      <c r="J39" s="286"/>
      <c r="K39" s="286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8" s="63" customFormat="1">
      <c r="A40" s="274"/>
      <c r="B40" s="277"/>
      <c r="C40" s="9" t="s">
        <v>70</v>
      </c>
      <c r="D40" s="8" t="s">
        <v>18</v>
      </c>
      <c r="E40" s="10">
        <v>3</v>
      </c>
      <c r="F40" s="232">
        <v>4</v>
      </c>
      <c r="G40" s="10"/>
      <c r="H40" s="285"/>
      <c r="I40" s="286"/>
      <c r="J40" s="286"/>
      <c r="K40" s="286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8" s="63" customFormat="1">
      <c r="A41" s="274"/>
      <c r="B41" s="277"/>
      <c r="C41" s="9" t="s">
        <v>71</v>
      </c>
      <c r="D41" s="8" t="s">
        <v>18</v>
      </c>
      <c r="E41" s="10">
        <v>4</v>
      </c>
      <c r="F41" s="10">
        <v>4</v>
      </c>
      <c r="G41" s="10"/>
      <c r="H41" s="285"/>
      <c r="I41" s="286"/>
      <c r="J41" s="286"/>
      <c r="K41" s="286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8" s="63" customFormat="1">
      <c r="A42" s="274"/>
      <c r="B42" s="277"/>
      <c r="C42" s="9" t="s">
        <v>33</v>
      </c>
      <c r="D42" s="8" t="s">
        <v>18</v>
      </c>
      <c r="E42" s="10">
        <v>4</v>
      </c>
      <c r="F42" s="10">
        <v>4</v>
      </c>
      <c r="G42" s="10"/>
      <c r="H42" s="285"/>
      <c r="I42" s="286"/>
      <c r="J42" s="286"/>
      <c r="K42" s="286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8" s="63" customFormat="1">
      <c r="A43" s="274"/>
      <c r="B43" s="277"/>
      <c r="C43" s="9" t="s">
        <v>72</v>
      </c>
      <c r="D43" s="8" t="s">
        <v>18</v>
      </c>
      <c r="E43" s="10">
        <v>4</v>
      </c>
      <c r="F43" s="10">
        <v>4</v>
      </c>
      <c r="G43" s="10"/>
      <c r="H43" s="285"/>
      <c r="I43" s="286"/>
      <c r="J43" s="286"/>
      <c r="K43" s="286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8" s="63" customFormat="1">
      <c r="A44" s="274"/>
      <c r="B44" s="277"/>
      <c r="C44" s="9" t="s">
        <v>73</v>
      </c>
      <c r="D44" s="8" t="s">
        <v>18</v>
      </c>
      <c r="E44" s="10">
        <v>4</v>
      </c>
      <c r="F44" s="10">
        <v>4</v>
      </c>
      <c r="G44" s="10"/>
      <c r="H44" s="285"/>
      <c r="I44" s="286"/>
      <c r="J44" s="286"/>
      <c r="K44" s="286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 s="63" customFormat="1">
      <c r="A45" s="274"/>
      <c r="B45" s="278"/>
      <c r="C45" s="295" t="s">
        <v>31</v>
      </c>
      <c r="D45" s="295"/>
      <c r="E45" s="295"/>
      <c r="F45" s="295"/>
      <c r="G45" s="14">
        <f>(G35+G33)/2</f>
        <v>108.13953488372093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7" spans="1:78">
      <c r="B47" s="272"/>
      <c r="C47" s="272"/>
      <c r="D47" s="272"/>
      <c r="E47" s="272"/>
      <c r="F47" s="272"/>
      <c r="G47" s="272"/>
    </row>
  </sheetData>
  <mergeCells count="32">
    <mergeCell ref="B47:G47"/>
    <mergeCell ref="A23:A45"/>
    <mergeCell ref="B23:B45"/>
    <mergeCell ref="H25:K26"/>
    <mergeCell ref="H31:O31"/>
    <mergeCell ref="H32:O32"/>
    <mergeCell ref="C33:F33"/>
    <mergeCell ref="H36:K44"/>
    <mergeCell ref="C45:F45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H47"/>
  <sheetViews>
    <sheetView tabSelected="1" view="pageBreakPreview" topLeftCell="A16" zoomScale="80" zoomScaleNormal="80" zoomScaleSheetLayoutView="80" workbookViewId="0">
      <selection activeCell="C45" sqref="C45:F45"/>
    </sheetView>
  </sheetViews>
  <sheetFormatPr defaultColWidth="9.140625" defaultRowHeight="15.75"/>
  <cols>
    <col min="1" max="1" width="4.85546875" style="70" customWidth="1"/>
    <col min="2" max="2" width="12.28515625" style="92" customWidth="1"/>
    <col min="3" max="3" width="89.85546875" style="70" customWidth="1"/>
    <col min="4" max="4" width="10.42578125" style="71" customWidth="1"/>
    <col min="5" max="6" width="10" style="71" customWidth="1"/>
    <col min="7" max="7" width="7.7109375" style="72" customWidth="1"/>
    <col min="8" max="9" width="9.140625" style="62"/>
    <col min="10" max="10" width="9.28515625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249" t="s">
        <v>107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0" t="s">
        <v>133</v>
      </c>
      <c r="B6" s="21"/>
      <c r="C6" s="22"/>
      <c r="D6" s="23"/>
      <c r="E6" s="24"/>
      <c r="F6" s="25"/>
      <c r="G6" s="23"/>
      <c r="H6" s="26"/>
      <c r="I6" s="26"/>
      <c r="J6" s="27"/>
      <c r="K6" s="2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 ht="16.5" thickBot="1">
      <c r="A7" s="20" t="s">
        <v>134</v>
      </c>
      <c r="B7" s="21"/>
      <c r="C7" s="22"/>
      <c r="D7" s="23"/>
      <c r="E7" s="24"/>
      <c r="F7" s="25"/>
      <c r="G7" s="23"/>
      <c r="H7" s="26"/>
      <c r="I7" s="26"/>
      <c r="J7" s="27"/>
      <c r="K7" s="2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 ht="16.5" thickBot="1">
      <c r="A8" s="254" t="s">
        <v>0</v>
      </c>
      <c r="B8" s="257" t="s">
        <v>55</v>
      </c>
      <c r="C8" s="258"/>
      <c r="D8" s="258"/>
      <c r="E8" s="258"/>
      <c r="F8" s="259"/>
      <c r="G8" s="258"/>
      <c r="H8" s="259"/>
      <c r="I8" s="259"/>
      <c r="J8" s="259"/>
      <c r="K8" s="236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255"/>
      <c r="B9" s="239" t="s">
        <v>1</v>
      </c>
      <c r="C9" s="241" t="s">
        <v>2</v>
      </c>
      <c r="D9" s="242"/>
      <c r="E9" s="242"/>
      <c r="F9" s="242"/>
      <c r="G9" s="243"/>
      <c r="H9" s="250" t="s">
        <v>3</v>
      </c>
      <c r="I9" s="251"/>
      <c r="J9" s="251"/>
      <c r="K9" s="23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 thickBot="1">
      <c r="A10" s="255"/>
      <c r="B10" s="240"/>
      <c r="C10" s="244"/>
      <c r="D10" s="245"/>
      <c r="E10" s="245"/>
      <c r="F10" s="245"/>
      <c r="G10" s="246"/>
      <c r="H10" s="252"/>
      <c r="I10" s="253"/>
      <c r="J10" s="253"/>
      <c r="K10" s="23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9.5" thickBot="1">
      <c r="A11" s="256"/>
      <c r="B11" s="30"/>
      <c r="C11" s="31"/>
      <c r="D11" s="32" t="s">
        <v>57</v>
      </c>
      <c r="E11" s="32" t="s">
        <v>58</v>
      </c>
      <c r="F11" s="33" t="s">
        <v>59</v>
      </c>
      <c r="G11" s="32" t="s">
        <v>4</v>
      </c>
      <c r="H11" s="33" t="s">
        <v>5</v>
      </c>
      <c r="I11" s="34" t="s">
        <v>6</v>
      </c>
      <c r="J11" s="35" t="s">
        <v>7</v>
      </c>
      <c r="K11" s="23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 ht="16.5" thickBot="1">
      <c r="A12" s="36">
        <v>1</v>
      </c>
      <c r="B12" s="37" t="s">
        <v>8</v>
      </c>
      <c r="C12" s="38" t="s">
        <v>9</v>
      </c>
      <c r="D12" s="39">
        <v>4</v>
      </c>
      <c r="E12" s="39">
        <v>5</v>
      </c>
      <c r="F12" s="40">
        <v>6</v>
      </c>
      <c r="G12" s="39">
        <v>7</v>
      </c>
      <c r="H12" s="41">
        <v>8</v>
      </c>
      <c r="I12" s="42">
        <v>9</v>
      </c>
      <c r="J12" s="43">
        <v>10</v>
      </c>
      <c r="K12" s="44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29" customFormat="1" ht="34.5" customHeight="1">
      <c r="A13" s="289" t="s">
        <v>8</v>
      </c>
      <c r="B13" s="268" t="s">
        <v>86</v>
      </c>
      <c r="C13" s="95" t="s">
        <v>51</v>
      </c>
      <c r="D13" s="46">
        <v>100</v>
      </c>
      <c r="E13" s="46">
        <f>F24</f>
        <v>100</v>
      </c>
      <c r="F13" s="47">
        <f>IF(E13/D13*100&gt;100,100,E13/D13*100)</f>
        <v>100</v>
      </c>
      <c r="G13" s="48" t="s">
        <v>24</v>
      </c>
      <c r="H13" s="291"/>
      <c r="I13" s="291"/>
      <c r="J13" s="293"/>
      <c r="K13" s="28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29" customFormat="1" ht="47.25">
      <c r="A14" s="266"/>
      <c r="B14" s="269"/>
      <c r="C14" s="95" t="s">
        <v>23</v>
      </c>
      <c r="D14" s="96">
        <v>94</v>
      </c>
      <c r="E14" s="96">
        <f>F27</f>
        <v>100</v>
      </c>
      <c r="F14" s="47">
        <f t="shared" ref="F14" si="0">IF(E14/D14*100&gt;100,100,E14/D14*100)</f>
        <v>100</v>
      </c>
      <c r="G14" s="48" t="s">
        <v>24</v>
      </c>
      <c r="H14" s="292"/>
      <c r="I14" s="292"/>
      <c r="J14" s="294"/>
      <c r="K14" s="28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29" customFormat="1" ht="51" customHeight="1" thickBot="1">
      <c r="A15" s="266"/>
      <c r="B15" s="270"/>
      <c r="C15" s="97" t="s">
        <v>82</v>
      </c>
      <c r="D15" s="98">
        <v>100</v>
      </c>
      <c r="E15" s="98">
        <f>F30</f>
        <v>100</v>
      </c>
      <c r="F15" s="47">
        <v>0</v>
      </c>
      <c r="G15" s="48" t="s">
        <v>24</v>
      </c>
      <c r="H15" s="292"/>
      <c r="I15" s="292"/>
      <c r="J15" s="294"/>
      <c r="K15" s="28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29" customFormat="1" ht="15.75" customHeight="1" thickBot="1">
      <c r="A16" s="290"/>
      <c r="B16" s="99" t="s">
        <v>61</v>
      </c>
      <c r="C16" s="100" t="s">
        <v>62</v>
      </c>
      <c r="D16" s="101" t="s">
        <v>87</v>
      </c>
      <c r="E16" s="102" t="s">
        <v>87</v>
      </c>
      <c r="F16" s="103" t="s">
        <v>88</v>
      </c>
      <c r="G16" s="104">
        <f>SUM(F13:F15)/2</f>
        <v>100</v>
      </c>
      <c r="H16" s="190">
        <f>E35</f>
        <v>1.56</v>
      </c>
      <c r="I16" s="191">
        <f>F35</f>
        <v>1.78</v>
      </c>
      <c r="J16" s="129">
        <f t="shared" ref="J16" si="1">IF(I16/H16*100&gt;100,100,I16/H16*100)</f>
        <v>100</v>
      </c>
      <c r="K16" s="128">
        <f>(J16+G16)/2</f>
        <v>100</v>
      </c>
      <c r="L16" s="60">
        <f>I16-H16</f>
        <v>0.21999999999999997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8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8" s="63" customFormat="1" ht="36.75">
      <c r="A21" s="262"/>
      <c r="B21" s="264"/>
      <c r="C21" s="94" t="s">
        <v>12</v>
      </c>
      <c r="D21" s="93" t="s">
        <v>13</v>
      </c>
      <c r="E21" s="93" t="s">
        <v>14</v>
      </c>
      <c r="F21" s="93" t="s">
        <v>15</v>
      </c>
      <c r="G21" s="93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8" s="63" customForma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8" s="64" customFormat="1">
      <c r="A23" s="274" t="s">
        <v>8</v>
      </c>
      <c r="B23" s="276" t="s">
        <v>86</v>
      </c>
      <c r="C23" s="105" t="s">
        <v>25</v>
      </c>
      <c r="D23" s="106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8" s="64" customFormat="1" ht="25.5">
      <c r="A24" s="274"/>
      <c r="B24" s="277"/>
      <c r="C24" s="66" t="s">
        <v>64</v>
      </c>
      <c r="D24" s="6" t="s">
        <v>27</v>
      </c>
      <c r="E24" s="7">
        <f>ROUND(E26/E25*100,1)</f>
        <v>100</v>
      </c>
      <c r="F24" s="7">
        <f>ROUND(F26/F25*100,1)</f>
        <v>100</v>
      </c>
      <c r="G24" s="7">
        <f>IF(F24/E24*100&gt;100,100,F24/E24*100)</f>
        <v>100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8" s="63" customFormat="1">
      <c r="A25" s="274"/>
      <c r="B25" s="277"/>
      <c r="C25" s="107" t="s">
        <v>65</v>
      </c>
      <c r="D25" s="8" t="s">
        <v>66</v>
      </c>
      <c r="E25" s="68">
        <f>F25</f>
        <v>0.56999999999999995</v>
      </c>
      <c r="F25" s="68">
        <v>0.56999999999999995</v>
      </c>
      <c r="G25" s="108"/>
      <c r="H25" s="279"/>
      <c r="I25" s="279"/>
      <c r="J25" s="279"/>
      <c r="K25" s="279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s="63" customFormat="1">
      <c r="A26" s="274"/>
      <c r="B26" s="277"/>
      <c r="C26" s="107" t="s">
        <v>74</v>
      </c>
      <c r="D26" s="8" t="s">
        <v>66</v>
      </c>
      <c r="E26" s="68">
        <f>E25*D13%</f>
        <v>0.56999999999999995</v>
      </c>
      <c r="F26" s="68">
        <v>0.56999999999999995</v>
      </c>
      <c r="G26" s="108"/>
      <c r="H26" s="279"/>
      <c r="I26" s="279"/>
      <c r="J26" s="279"/>
      <c r="K26" s="279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78" s="63" customFormat="1" ht="25.5">
      <c r="A27" s="274"/>
      <c r="B27" s="277"/>
      <c r="C27" s="66" t="s">
        <v>75</v>
      </c>
      <c r="D27" s="6" t="s">
        <v>27</v>
      </c>
      <c r="E27" s="7">
        <f>ROUND(E29/E28*100,1)</f>
        <v>94</v>
      </c>
      <c r="F27" s="7">
        <f>ROUND(F29/F28*100,1)</f>
        <v>100</v>
      </c>
      <c r="G27" s="7">
        <f>IF(F27/E27*100&gt;100,100,F27/E27*100)</f>
        <v>100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</row>
    <row r="28" spans="1:78" s="63" customFormat="1">
      <c r="A28" s="274"/>
      <c r="B28" s="277"/>
      <c r="C28" s="107" t="s">
        <v>76</v>
      </c>
      <c r="D28" s="8" t="s">
        <v>18</v>
      </c>
      <c r="E28" s="68">
        <f>F28</f>
        <v>7</v>
      </c>
      <c r="F28" s="68">
        <v>7</v>
      </c>
      <c r="G28" s="108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s="63" customFormat="1">
      <c r="A29" s="274"/>
      <c r="B29" s="277"/>
      <c r="C29" s="107" t="s">
        <v>77</v>
      </c>
      <c r="D29" s="8" t="s">
        <v>18</v>
      </c>
      <c r="E29" s="68">
        <f>E28*D14%</f>
        <v>6.58</v>
      </c>
      <c r="F29" s="68">
        <v>7</v>
      </c>
      <c r="G29" s="108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s="63" customFormat="1" ht="38.25">
      <c r="A30" s="274"/>
      <c r="B30" s="277"/>
      <c r="C30" s="109" t="s">
        <v>89</v>
      </c>
      <c r="D30" s="6" t="s">
        <v>27</v>
      </c>
      <c r="E30" s="7">
        <f>IF(E31&gt;0,ROUND(E32/E31*100,1),0)</f>
        <v>100</v>
      </c>
      <c r="F30" s="7">
        <f>IF(F31&gt;0,ROUND(F32/F31*100,1),0)</f>
        <v>100</v>
      </c>
      <c r="G30" s="7">
        <v>100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s="63" customFormat="1">
      <c r="A31" s="274"/>
      <c r="B31" s="277"/>
      <c r="C31" s="107" t="s">
        <v>90</v>
      </c>
      <c r="D31" s="8" t="s">
        <v>18</v>
      </c>
      <c r="E31" s="10">
        <v>1</v>
      </c>
      <c r="F31" s="232">
        <v>1</v>
      </c>
      <c r="G31" s="108"/>
      <c r="H31" s="280"/>
      <c r="I31" s="281"/>
      <c r="J31" s="281"/>
      <c r="K31" s="281"/>
      <c r="L31" s="281"/>
      <c r="M31" s="281"/>
      <c r="N31" s="281"/>
      <c r="O31" s="28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8" s="63" customFormat="1" ht="25.5">
      <c r="A32" s="274"/>
      <c r="B32" s="277"/>
      <c r="C32" s="107" t="s">
        <v>91</v>
      </c>
      <c r="D32" s="8" t="s">
        <v>18</v>
      </c>
      <c r="E32" s="10">
        <f>E31*D15%</f>
        <v>1</v>
      </c>
      <c r="F32" s="232">
        <v>1</v>
      </c>
      <c r="G32" s="108"/>
      <c r="H32" s="280"/>
      <c r="I32" s="281"/>
      <c r="J32" s="281"/>
      <c r="K32" s="281"/>
      <c r="L32" s="281"/>
      <c r="M32" s="281"/>
      <c r="N32" s="281"/>
      <c r="O32" s="28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s="63" customFormat="1">
      <c r="A33" s="274"/>
      <c r="B33" s="277"/>
      <c r="C33" s="282" t="s">
        <v>28</v>
      </c>
      <c r="D33" s="283"/>
      <c r="E33" s="283"/>
      <c r="F33" s="284"/>
      <c r="G33" s="14">
        <f>(G24+G27+G30)/3</f>
        <v>100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63" customFormat="1">
      <c r="A34" s="274"/>
      <c r="B34" s="277"/>
      <c r="C34" s="2" t="s">
        <v>29</v>
      </c>
      <c r="D34" s="2"/>
      <c r="E34" s="11" t="s">
        <v>19</v>
      </c>
      <c r="F34" s="11" t="s">
        <v>20</v>
      </c>
      <c r="G34" s="11" t="s">
        <v>21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</row>
    <row r="35" spans="1:78" s="63" customFormat="1">
      <c r="A35" s="274"/>
      <c r="B35" s="277"/>
      <c r="C35" s="12" t="s">
        <v>92</v>
      </c>
      <c r="D35" s="13" t="s">
        <v>18</v>
      </c>
      <c r="E35" s="189">
        <f>ROUND(SUM(E36:E44)/9,2)</f>
        <v>1.56</v>
      </c>
      <c r="F35" s="189">
        <f>ROUND(SUM(F36:F44)/9,2)</f>
        <v>1.78</v>
      </c>
      <c r="G35" s="14">
        <f>F35/E35*100</f>
        <v>114.1025641025641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</row>
    <row r="36" spans="1:78" s="63" customFormat="1">
      <c r="A36" s="274"/>
      <c r="B36" s="277"/>
      <c r="C36" s="9" t="s">
        <v>67</v>
      </c>
      <c r="D36" s="8" t="s">
        <v>18</v>
      </c>
      <c r="E36" s="10">
        <v>2</v>
      </c>
      <c r="F36" s="10">
        <v>2</v>
      </c>
      <c r="G36" s="10"/>
      <c r="H36" s="285" t="s">
        <v>81</v>
      </c>
      <c r="I36" s="286"/>
      <c r="J36" s="286"/>
      <c r="K36" s="286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</row>
    <row r="37" spans="1:78" s="63" customFormat="1">
      <c r="A37" s="274"/>
      <c r="B37" s="277"/>
      <c r="C37" s="9" t="s">
        <v>68</v>
      </c>
      <c r="D37" s="8" t="s">
        <v>18</v>
      </c>
      <c r="E37" s="10">
        <v>2</v>
      </c>
      <c r="F37" s="10">
        <v>2</v>
      </c>
      <c r="G37" s="10"/>
      <c r="H37" s="285"/>
      <c r="I37" s="286"/>
      <c r="J37" s="286"/>
      <c r="K37" s="286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8" s="63" customFormat="1">
      <c r="A38" s="274"/>
      <c r="B38" s="277"/>
      <c r="C38" s="9" t="s">
        <v>69</v>
      </c>
      <c r="D38" s="8" t="s">
        <v>18</v>
      </c>
      <c r="E38" s="10">
        <v>2</v>
      </c>
      <c r="F38" s="10">
        <v>2</v>
      </c>
      <c r="G38" s="10"/>
      <c r="H38" s="285"/>
      <c r="I38" s="286"/>
      <c r="J38" s="286"/>
      <c r="K38" s="286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8" s="63" customFormat="1">
      <c r="A39" s="274"/>
      <c r="B39" s="277"/>
      <c r="C39" s="9" t="s">
        <v>32</v>
      </c>
      <c r="D39" s="8" t="s">
        <v>18</v>
      </c>
      <c r="E39" s="10">
        <v>2</v>
      </c>
      <c r="F39" s="232">
        <v>1</v>
      </c>
      <c r="G39" s="10"/>
      <c r="H39" s="285"/>
      <c r="I39" s="286"/>
      <c r="J39" s="286"/>
      <c r="K39" s="286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8" s="63" customFormat="1">
      <c r="A40" s="274"/>
      <c r="B40" s="277"/>
      <c r="C40" s="9" t="s">
        <v>70</v>
      </c>
      <c r="D40" s="8" t="s">
        <v>18</v>
      </c>
      <c r="E40" s="10">
        <v>2</v>
      </c>
      <c r="F40" s="232">
        <v>1</v>
      </c>
      <c r="G40" s="10"/>
      <c r="H40" s="285"/>
      <c r="I40" s="286"/>
      <c r="J40" s="286"/>
      <c r="K40" s="286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8" s="63" customFormat="1">
      <c r="A41" s="274"/>
      <c r="B41" s="277"/>
      <c r="C41" s="9" t="s">
        <v>71</v>
      </c>
      <c r="D41" s="8" t="s">
        <v>18</v>
      </c>
      <c r="E41" s="10">
        <v>1</v>
      </c>
      <c r="F41" s="10">
        <v>2</v>
      </c>
      <c r="G41" s="10"/>
      <c r="H41" s="285"/>
      <c r="I41" s="286"/>
      <c r="J41" s="286"/>
      <c r="K41" s="286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8" s="63" customFormat="1">
      <c r="A42" s="274"/>
      <c r="B42" s="277"/>
      <c r="C42" s="9" t="s">
        <v>33</v>
      </c>
      <c r="D42" s="8" t="s">
        <v>18</v>
      </c>
      <c r="E42" s="10">
        <v>1</v>
      </c>
      <c r="F42" s="10">
        <v>2</v>
      </c>
      <c r="G42" s="10"/>
      <c r="H42" s="285"/>
      <c r="I42" s="286"/>
      <c r="J42" s="286"/>
      <c r="K42" s="286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8" s="63" customFormat="1">
      <c r="A43" s="274"/>
      <c r="B43" s="277"/>
      <c r="C43" s="9" t="s">
        <v>72</v>
      </c>
      <c r="D43" s="8" t="s">
        <v>18</v>
      </c>
      <c r="E43" s="10">
        <v>1</v>
      </c>
      <c r="F43" s="10">
        <v>2</v>
      </c>
      <c r="G43" s="10"/>
      <c r="H43" s="285"/>
      <c r="I43" s="286"/>
      <c r="J43" s="286"/>
      <c r="K43" s="286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8" s="63" customFormat="1">
      <c r="A44" s="274"/>
      <c r="B44" s="277"/>
      <c r="C44" s="9" t="s">
        <v>73</v>
      </c>
      <c r="D44" s="8" t="s">
        <v>18</v>
      </c>
      <c r="E44" s="10">
        <v>1</v>
      </c>
      <c r="F44" s="10">
        <v>2</v>
      </c>
      <c r="G44" s="10"/>
      <c r="H44" s="285"/>
      <c r="I44" s="286"/>
      <c r="J44" s="286"/>
      <c r="K44" s="286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 s="63" customFormat="1">
      <c r="A45" s="274"/>
      <c r="B45" s="278"/>
      <c r="C45" s="295" t="s">
        <v>31</v>
      </c>
      <c r="D45" s="295"/>
      <c r="E45" s="295"/>
      <c r="F45" s="295"/>
      <c r="G45" s="14">
        <f>(G35+G33)/2</f>
        <v>107.05128205128204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  <row r="47" spans="1:78">
      <c r="B47" s="272"/>
      <c r="C47" s="272"/>
      <c r="D47" s="272"/>
      <c r="E47" s="272"/>
      <c r="F47" s="272"/>
      <c r="G47" s="272"/>
    </row>
  </sheetData>
  <mergeCells count="32">
    <mergeCell ref="C20:G20"/>
    <mergeCell ref="K13:K15"/>
    <mergeCell ref="A1:K1"/>
    <mergeCell ref="A2:K2"/>
    <mergeCell ref="A3:K3"/>
    <mergeCell ref="A8:A11"/>
    <mergeCell ref="B8:J8"/>
    <mergeCell ref="K8:K11"/>
    <mergeCell ref="B9:B10"/>
    <mergeCell ref="C9:G10"/>
    <mergeCell ref="H9:J10"/>
    <mergeCell ref="A13:A16"/>
    <mergeCell ref="B13:B15"/>
    <mergeCell ref="H13:H15"/>
    <mergeCell ref="I13:I15"/>
    <mergeCell ref="J13:J15"/>
    <mergeCell ref="A4:K4"/>
    <mergeCell ref="A5:K5"/>
    <mergeCell ref="B47:G47"/>
    <mergeCell ref="A23:A45"/>
    <mergeCell ref="B23:B45"/>
    <mergeCell ref="H25:K26"/>
    <mergeCell ref="H31:O31"/>
    <mergeCell ref="H32:O32"/>
    <mergeCell ref="C33:F33"/>
    <mergeCell ref="H36:K44"/>
    <mergeCell ref="C45:F45"/>
    <mergeCell ref="A17:G17"/>
    <mergeCell ref="A18:G18"/>
    <mergeCell ref="A19:A21"/>
    <mergeCell ref="B19:G19"/>
    <mergeCell ref="B20:B21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H45"/>
  <sheetViews>
    <sheetView view="pageBreakPreview" topLeftCell="A19" zoomScale="80" zoomScaleNormal="80" zoomScaleSheetLayoutView="80" workbookViewId="0">
      <selection activeCell="C33" sqref="C33:F33"/>
    </sheetView>
  </sheetViews>
  <sheetFormatPr defaultColWidth="9.140625" defaultRowHeight="15.75"/>
  <cols>
    <col min="1" max="1" width="4.85546875" style="70" customWidth="1"/>
    <col min="2" max="2" width="12.28515625" style="92" customWidth="1"/>
    <col min="3" max="3" width="89.85546875" style="70" customWidth="1"/>
    <col min="4" max="4" width="10.42578125" style="71" customWidth="1"/>
    <col min="5" max="6" width="10" style="71" customWidth="1"/>
    <col min="7" max="7" width="7.7109375" style="72" customWidth="1"/>
    <col min="8" max="9" width="9.140625" style="62"/>
    <col min="10" max="10" width="9.28515625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249" t="s">
        <v>107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0" t="s">
        <v>132</v>
      </c>
      <c r="B6" s="21"/>
      <c r="C6" s="22"/>
      <c r="D6" s="23"/>
      <c r="E6" s="24"/>
      <c r="F6" s="25"/>
      <c r="G6" s="23"/>
      <c r="H6" s="26"/>
      <c r="I6" s="26"/>
      <c r="J6" s="27"/>
      <c r="K6" s="2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 ht="16.5" thickBot="1">
      <c r="A7" s="20" t="s">
        <v>132</v>
      </c>
      <c r="B7" s="21"/>
      <c r="C7" s="22"/>
      <c r="D7" s="23"/>
      <c r="E7" s="24"/>
      <c r="F7" s="25"/>
      <c r="G7" s="23"/>
      <c r="H7" s="26"/>
      <c r="I7" s="26"/>
      <c r="J7" s="27"/>
      <c r="K7" s="2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 ht="16.5" thickBot="1">
      <c r="A8" s="254" t="s">
        <v>0</v>
      </c>
      <c r="B8" s="257" t="s">
        <v>55</v>
      </c>
      <c r="C8" s="258"/>
      <c r="D8" s="258"/>
      <c r="E8" s="258"/>
      <c r="F8" s="259"/>
      <c r="G8" s="258"/>
      <c r="H8" s="259"/>
      <c r="I8" s="259"/>
      <c r="J8" s="259"/>
      <c r="K8" s="236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255"/>
      <c r="B9" s="239" t="s">
        <v>1</v>
      </c>
      <c r="C9" s="241" t="s">
        <v>2</v>
      </c>
      <c r="D9" s="242"/>
      <c r="E9" s="242"/>
      <c r="F9" s="242"/>
      <c r="G9" s="243"/>
      <c r="H9" s="250" t="s">
        <v>3</v>
      </c>
      <c r="I9" s="251"/>
      <c r="J9" s="251"/>
      <c r="K9" s="23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 thickBot="1">
      <c r="A10" s="255"/>
      <c r="B10" s="240"/>
      <c r="C10" s="244"/>
      <c r="D10" s="245"/>
      <c r="E10" s="245"/>
      <c r="F10" s="245"/>
      <c r="G10" s="246"/>
      <c r="H10" s="252"/>
      <c r="I10" s="253"/>
      <c r="J10" s="253"/>
      <c r="K10" s="23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9.5" thickBot="1">
      <c r="A11" s="256"/>
      <c r="B11" s="30"/>
      <c r="C11" s="31"/>
      <c r="D11" s="32" t="s">
        <v>57</v>
      </c>
      <c r="E11" s="32" t="s">
        <v>58</v>
      </c>
      <c r="F11" s="33" t="s">
        <v>59</v>
      </c>
      <c r="G11" s="32" t="s">
        <v>4</v>
      </c>
      <c r="H11" s="33" t="s">
        <v>5</v>
      </c>
      <c r="I11" s="34" t="s">
        <v>6</v>
      </c>
      <c r="J11" s="35" t="s">
        <v>7</v>
      </c>
      <c r="K11" s="23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 ht="16.5" thickBot="1">
      <c r="A12" s="36">
        <v>1</v>
      </c>
      <c r="B12" s="37" t="s">
        <v>8</v>
      </c>
      <c r="C12" s="38" t="s">
        <v>9</v>
      </c>
      <c r="D12" s="39">
        <v>4</v>
      </c>
      <c r="E12" s="39">
        <v>5</v>
      </c>
      <c r="F12" s="40">
        <v>6</v>
      </c>
      <c r="G12" s="39">
        <v>7</v>
      </c>
      <c r="H12" s="41">
        <v>8</v>
      </c>
      <c r="I12" s="42">
        <v>9</v>
      </c>
      <c r="J12" s="43">
        <v>10</v>
      </c>
      <c r="K12" s="44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29" customFormat="1" ht="34.5" customHeight="1">
      <c r="A13" s="289" t="s">
        <v>8</v>
      </c>
      <c r="B13" s="268" t="s">
        <v>86</v>
      </c>
      <c r="C13" s="95" t="s">
        <v>51</v>
      </c>
      <c r="D13" s="46">
        <v>100</v>
      </c>
      <c r="E13" s="46">
        <f>F24</f>
        <v>100</v>
      </c>
      <c r="F13" s="47">
        <f>IF(E13/D13*100&gt;100,100,E13/D13*100)</f>
        <v>100</v>
      </c>
      <c r="G13" s="48" t="s">
        <v>24</v>
      </c>
      <c r="H13" s="291"/>
      <c r="I13" s="291"/>
      <c r="J13" s="293"/>
      <c r="K13" s="28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29" customFormat="1" ht="47.25">
      <c r="A14" s="266"/>
      <c r="B14" s="269"/>
      <c r="C14" s="95" t="s">
        <v>23</v>
      </c>
      <c r="D14" s="96">
        <v>94</v>
      </c>
      <c r="E14" s="96">
        <f>F27</f>
        <v>87</v>
      </c>
      <c r="F14" s="47">
        <f t="shared" ref="F14:F15" si="0">IF(E14/D14*100&gt;100,100,E14/D14*100)</f>
        <v>92.553191489361694</v>
      </c>
      <c r="G14" s="48" t="s">
        <v>24</v>
      </c>
      <c r="H14" s="292"/>
      <c r="I14" s="292"/>
      <c r="J14" s="294"/>
      <c r="K14" s="28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29" customFormat="1" ht="51" customHeight="1" thickBot="1">
      <c r="A15" s="266"/>
      <c r="B15" s="270"/>
      <c r="C15" s="97" t="s">
        <v>82</v>
      </c>
      <c r="D15" s="98">
        <v>100</v>
      </c>
      <c r="E15" s="98">
        <f>F30</f>
        <v>100</v>
      </c>
      <c r="F15" s="47">
        <f t="shared" si="0"/>
        <v>100</v>
      </c>
      <c r="G15" s="48" t="s">
        <v>24</v>
      </c>
      <c r="H15" s="292"/>
      <c r="I15" s="292"/>
      <c r="J15" s="294"/>
      <c r="K15" s="28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29" customFormat="1" ht="15.75" customHeight="1" thickBot="1">
      <c r="A16" s="290"/>
      <c r="B16" s="99" t="s">
        <v>61</v>
      </c>
      <c r="C16" s="100" t="s">
        <v>62</v>
      </c>
      <c r="D16" s="101" t="s">
        <v>87</v>
      </c>
      <c r="E16" s="102" t="s">
        <v>87</v>
      </c>
      <c r="F16" s="103" t="s">
        <v>88</v>
      </c>
      <c r="G16" s="104">
        <f>SUM(F13:F15)/3</f>
        <v>97.517730496453893</v>
      </c>
      <c r="H16" s="190">
        <f>E35</f>
        <v>272.89</v>
      </c>
      <c r="I16" s="191">
        <f>F35</f>
        <v>280.11</v>
      </c>
      <c r="J16" s="129">
        <f>IF(I16/H16*100&gt;100,100,I16/H16*100)</f>
        <v>100</v>
      </c>
      <c r="K16" s="128">
        <f>(J16+G16)/2</f>
        <v>98.758865248226954</v>
      </c>
      <c r="L16" s="60">
        <f>I16-H16</f>
        <v>7.2200000000000273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8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8" s="63" customFormat="1" ht="36.75">
      <c r="A21" s="262"/>
      <c r="B21" s="264"/>
      <c r="C21" s="94" t="s">
        <v>12</v>
      </c>
      <c r="D21" s="93" t="s">
        <v>13</v>
      </c>
      <c r="E21" s="93" t="s">
        <v>14</v>
      </c>
      <c r="F21" s="93" t="s">
        <v>15</v>
      </c>
      <c r="G21" s="93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8" s="63" customForma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8" s="64" customFormat="1">
      <c r="A23" s="274" t="s">
        <v>8</v>
      </c>
      <c r="B23" s="276" t="s">
        <v>86</v>
      </c>
      <c r="C23" s="105" t="s">
        <v>25</v>
      </c>
      <c r="D23" s="106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8" s="64" customFormat="1" ht="25.5">
      <c r="A24" s="274"/>
      <c r="B24" s="277"/>
      <c r="C24" s="66" t="s">
        <v>64</v>
      </c>
      <c r="D24" s="6" t="s">
        <v>27</v>
      </c>
      <c r="E24" s="7">
        <f>ROUND(E26/E25*100,1)</f>
        <v>100</v>
      </c>
      <c r="F24" s="7">
        <f>ROUND(F26/F25*100,1)</f>
        <v>100</v>
      </c>
      <c r="G24" s="7">
        <f>IF(F24/E24*100&gt;100,100,F24/E24*100)</f>
        <v>100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8" s="63" customFormat="1">
      <c r="A25" s="274"/>
      <c r="B25" s="277"/>
      <c r="C25" s="107" t="s">
        <v>65</v>
      </c>
      <c r="D25" s="8" t="s">
        <v>66</v>
      </c>
      <c r="E25" s="68">
        <f>F25</f>
        <v>39.28</v>
      </c>
      <c r="F25" s="68">
        <v>39.28</v>
      </c>
      <c r="G25" s="108"/>
      <c r="H25" s="279"/>
      <c r="I25" s="279"/>
      <c r="J25" s="279"/>
      <c r="K25" s="279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s="63" customFormat="1">
      <c r="A26" s="274"/>
      <c r="B26" s="277"/>
      <c r="C26" s="107" t="s">
        <v>74</v>
      </c>
      <c r="D26" s="8" t="s">
        <v>66</v>
      </c>
      <c r="E26" s="68">
        <f>E25*D13%</f>
        <v>39.28</v>
      </c>
      <c r="F26" s="68">
        <v>39.28</v>
      </c>
      <c r="G26" s="108"/>
      <c r="H26" s="279"/>
      <c r="I26" s="279"/>
      <c r="J26" s="279"/>
      <c r="K26" s="279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78" s="63" customFormat="1" ht="25.5">
      <c r="A27" s="274"/>
      <c r="B27" s="277"/>
      <c r="C27" s="66" t="s">
        <v>75</v>
      </c>
      <c r="D27" s="6" t="s">
        <v>27</v>
      </c>
      <c r="E27" s="7">
        <f>ROUND(E29/E28*100,1)</f>
        <v>94</v>
      </c>
      <c r="F27" s="7">
        <f>ROUND(F29/F28*100,1)</f>
        <v>87</v>
      </c>
      <c r="G27" s="7">
        <f>IF(F27/E27*100&gt;100,100,F27/E27*100)</f>
        <v>92.553191489361694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</row>
    <row r="28" spans="1:78" s="63" customFormat="1">
      <c r="A28" s="274"/>
      <c r="B28" s="277"/>
      <c r="C28" s="107" t="s">
        <v>76</v>
      </c>
      <c r="D28" s="8" t="s">
        <v>18</v>
      </c>
      <c r="E28" s="68">
        <f>F28</f>
        <v>23</v>
      </c>
      <c r="F28" s="68">
        <v>23</v>
      </c>
      <c r="G28" s="108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s="63" customFormat="1">
      <c r="A29" s="274"/>
      <c r="B29" s="277"/>
      <c r="C29" s="107" t="s">
        <v>77</v>
      </c>
      <c r="D29" s="8" t="s">
        <v>18</v>
      </c>
      <c r="E29" s="68">
        <f>E28*D14%</f>
        <v>21.619999999999997</v>
      </c>
      <c r="F29" s="68">
        <v>20</v>
      </c>
      <c r="G29" s="108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s="63" customFormat="1" ht="38.25">
      <c r="A30" s="274"/>
      <c r="B30" s="277"/>
      <c r="C30" s="109" t="s">
        <v>89</v>
      </c>
      <c r="D30" s="6" t="s">
        <v>27</v>
      </c>
      <c r="E30" s="7">
        <f>IF(E31&gt;0,ROUND(E32/E31*100,1),0)</f>
        <v>100</v>
      </c>
      <c r="F30" s="7">
        <f>IF(F31&gt;0,ROUND(F32/F31*100,1),0)</f>
        <v>100</v>
      </c>
      <c r="G30" s="7">
        <f>IF(F30/E30*100&gt;100,100,F30/E30*100)</f>
        <v>100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s="63" customFormat="1">
      <c r="A31" s="274"/>
      <c r="B31" s="277"/>
      <c r="C31" s="107" t="s">
        <v>90</v>
      </c>
      <c r="D31" s="8" t="s">
        <v>18</v>
      </c>
      <c r="E31" s="10">
        <v>52</v>
      </c>
      <c r="F31" s="232">
        <v>52</v>
      </c>
      <c r="G31" s="108"/>
      <c r="H31" s="280"/>
      <c r="I31" s="281"/>
      <c r="J31" s="281"/>
      <c r="K31" s="281"/>
      <c r="L31" s="281"/>
      <c r="M31" s="281"/>
      <c r="N31" s="281"/>
      <c r="O31" s="28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8" s="63" customFormat="1" ht="25.5">
      <c r="A32" s="274"/>
      <c r="B32" s="277"/>
      <c r="C32" s="107" t="s">
        <v>91</v>
      </c>
      <c r="D32" s="8" t="s">
        <v>18</v>
      </c>
      <c r="E32" s="10">
        <f>E31*D15%</f>
        <v>52</v>
      </c>
      <c r="F32" s="232">
        <v>52</v>
      </c>
      <c r="G32" s="108"/>
      <c r="H32" s="280"/>
      <c r="I32" s="281"/>
      <c r="J32" s="281"/>
      <c r="K32" s="281"/>
      <c r="L32" s="281"/>
      <c r="M32" s="281"/>
      <c r="N32" s="281"/>
      <c r="O32" s="28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s="63" customFormat="1">
      <c r="A33" s="274"/>
      <c r="B33" s="277"/>
      <c r="C33" s="282" t="s">
        <v>28</v>
      </c>
      <c r="D33" s="283"/>
      <c r="E33" s="283"/>
      <c r="F33" s="284"/>
      <c r="G33" s="14">
        <f>(G24+G27+G30)/3</f>
        <v>97.517730496453893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63" customFormat="1">
      <c r="A34" s="274"/>
      <c r="B34" s="277"/>
      <c r="C34" s="2" t="s">
        <v>29</v>
      </c>
      <c r="D34" s="2"/>
      <c r="E34" s="11" t="s">
        <v>19</v>
      </c>
      <c r="F34" s="11" t="s">
        <v>20</v>
      </c>
      <c r="G34" s="11" t="s">
        <v>21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</row>
    <row r="35" spans="1:78" s="63" customFormat="1">
      <c r="A35" s="274"/>
      <c r="B35" s="277"/>
      <c r="C35" s="12" t="s">
        <v>92</v>
      </c>
      <c r="D35" s="13" t="s">
        <v>18</v>
      </c>
      <c r="E35" s="189">
        <f>ROUND(SUM(E36:E44)/9,2)</f>
        <v>272.89</v>
      </c>
      <c r="F35" s="189">
        <f>ROUND(SUM(F36:F44)/9,2)</f>
        <v>280.11</v>
      </c>
      <c r="G35" s="14">
        <f>IF(F35/E35*100&gt;100,100,F35/E35*100)</f>
        <v>100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</row>
    <row r="36" spans="1:78" s="63" customFormat="1">
      <c r="A36" s="274"/>
      <c r="B36" s="277"/>
      <c r="C36" s="9" t="s">
        <v>67</v>
      </c>
      <c r="D36" s="8" t="s">
        <v>18</v>
      </c>
      <c r="E36" s="10">
        <v>264</v>
      </c>
      <c r="F36" s="10">
        <v>273</v>
      </c>
      <c r="G36" s="10"/>
      <c r="H36" s="285" t="s">
        <v>81</v>
      </c>
      <c r="I36" s="286"/>
      <c r="J36" s="286"/>
      <c r="K36" s="286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</row>
    <row r="37" spans="1:78" s="63" customFormat="1">
      <c r="A37" s="274"/>
      <c r="B37" s="277"/>
      <c r="C37" s="9" t="s">
        <v>68</v>
      </c>
      <c r="D37" s="8" t="s">
        <v>18</v>
      </c>
      <c r="E37" s="10">
        <v>264</v>
      </c>
      <c r="F37" s="10">
        <v>272</v>
      </c>
      <c r="G37" s="10"/>
      <c r="H37" s="285"/>
      <c r="I37" s="286"/>
      <c r="J37" s="286"/>
      <c r="K37" s="286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8" s="63" customFormat="1">
      <c r="A38" s="274"/>
      <c r="B38" s="277"/>
      <c r="C38" s="9" t="s">
        <v>69</v>
      </c>
      <c r="D38" s="8" t="s">
        <v>18</v>
      </c>
      <c r="E38" s="10">
        <v>264</v>
      </c>
      <c r="F38" s="10">
        <v>272</v>
      </c>
      <c r="G38" s="10"/>
      <c r="H38" s="285"/>
      <c r="I38" s="286"/>
      <c r="J38" s="286"/>
      <c r="K38" s="286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8" s="63" customFormat="1">
      <c r="A39" s="274"/>
      <c r="B39" s="277"/>
      <c r="C39" s="9" t="s">
        <v>32</v>
      </c>
      <c r="D39" s="8" t="s">
        <v>18</v>
      </c>
      <c r="E39" s="10">
        <v>264</v>
      </c>
      <c r="F39" s="232">
        <v>272</v>
      </c>
      <c r="G39" s="10"/>
      <c r="H39" s="285"/>
      <c r="I39" s="286"/>
      <c r="J39" s="286"/>
      <c r="K39" s="286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8" s="63" customFormat="1">
      <c r="A40" s="274"/>
      <c r="B40" s="277"/>
      <c r="C40" s="9" t="s">
        <v>70</v>
      </c>
      <c r="D40" s="8" t="s">
        <v>18</v>
      </c>
      <c r="E40" s="10">
        <v>264</v>
      </c>
      <c r="F40" s="232">
        <v>272</v>
      </c>
      <c r="G40" s="10"/>
      <c r="H40" s="285"/>
      <c r="I40" s="286"/>
      <c r="J40" s="286"/>
      <c r="K40" s="286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8" s="63" customFormat="1">
      <c r="A41" s="274"/>
      <c r="B41" s="277"/>
      <c r="C41" s="9" t="s">
        <v>71</v>
      </c>
      <c r="D41" s="8" t="s">
        <v>18</v>
      </c>
      <c r="E41" s="10">
        <v>284</v>
      </c>
      <c r="F41" s="10">
        <v>290</v>
      </c>
      <c r="G41" s="10"/>
      <c r="H41" s="285"/>
      <c r="I41" s="286"/>
      <c r="J41" s="286"/>
      <c r="K41" s="286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8" s="63" customFormat="1">
      <c r="A42" s="274"/>
      <c r="B42" s="277"/>
      <c r="C42" s="9" t="s">
        <v>33</v>
      </c>
      <c r="D42" s="8" t="s">
        <v>18</v>
      </c>
      <c r="E42" s="10">
        <v>284</v>
      </c>
      <c r="F42" s="10">
        <v>290</v>
      </c>
      <c r="G42" s="10"/>
      <c r="H42" s="285"/>
      <c r="I42" s="286"/>
      <c r="J42" s="286"/>
      <c r="K42" s="286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8" s="63" customFormat="1">
      <c r="A43" s="274"/>
      <c r="B43" s="277"/>
      <c r="C43" s="9" t="s">
        <v>72</v>
      </c>
      <c r="D43" s="8" t="s">
        <v>18</v>
      </c>
      <c r="E43" s="10">
        <v>284</v>
      </c>
      <c r="F43" s="10">
        <v>290</v>
      </c>
      <c r="G43" s="10"/>
      <c r="H43" s="285"/>
      <c r="I43" s="286"/>
      <c r="J43" s="286"/>
      <c r="K43" s="286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8" s="63" customFormat="1">
      <c r="A44" s="274"/>
      <c r="B44" s="277"/>
      <c r="C44" s="9" t="s">
        <v>73</v>
      </c>
      <c r="D44" s="8" t="s">
        <v>18</v>
      </c>
      <c r="E44" s="10">
        <v>284</v>
      </c>
      <c r="F44" s="10">
        <v>290</v>
      </c>
      <c r="G44" s="10"/>
      <c r="H44" s="285"/>
      <c r="I44" s="286"/>
      <c r="J44" s="286"/>
      <c r="K44" s="286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 s="63" customFormat="1">
      <c r="A45" s="274"/>
      <c r="B45" s="278"/>
      <c r="C45" s="295" t="s">
        <v>31</v>
      </c>
      <c r="D45" s="295"/>
      <c r="E45" s="295"/>
      <c r="F45" s="295"/>
      <c r="G45" s="14">
        <f>(G35+G33)/2</f>
        <v>98.758865248226954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</sheetData>
  <mergeCells count="31">
    <mergeCell ref="A1:K1"/>
    <mergeCell ref="A2:K2"/>
    <mergeCell ref="A3:K3"/>
    <mergeCell ref="A8:A11"/>
    <mergeCell ref="B8:J8"/>
    <mergeCell ref="K8:K11"/>
    <mergeCell ref="B9:B10"/>
    <mergeCell ref="C9:G10"/>
    <mergeCell ref="H9:J10"/>
    <mergeCell ref="A4:K4"/>
    <mergeCell ref="A5:K5"/>
    <mergeCell ref="A23:A45"/>
    <mergeCell ref="B23:B45"/>
    <mergeCell ref="H25:K26"/>
    <mergeCell ref="H31:O31"/>
    <mergeCell ref="H32:O32"/>
    <mergeCell ref="C33:F33"/>
    <mergeCell ref="H36:K44"/>
    <mergeCell ref="C45:F45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H45"/>
  <sheetViews>
    <sheetView view="pageBreakPreview" topLeftCell="A13" zoomScale="80" zoomScaleNormal="80" zoomScaleSheetLayoutView="80" workbookViewId="0">
      <selection activeCell="F41" sqref="F41:F44"/>
    </sheetView>
  </sheetViews>
  <sheetFormatPr defaultColWidth="9.140625" defaultRowHeight="15.75"/>
  <cols>
    <col min="1" max="1" width="4.85546875" style="70" customWidth="1"/>
    <col min="2" max="2" width="12.28515625" style="92" customWidth="1"/>
    <col min="3" max="3" width="89.85546875" style="70" customWidth="1"/>
    <col min="4" max="4" width="10.42578125" style="71" customWidth="1"/>
    <col min="5" max="6" width="10" style="71" customWidth="1"/>
    <col min="7" max="7" width="7.7109375" style="72" customWidth="1"/>
    <col min="8" max="9" width="9.140625" style="62"/>
    <col min="10" max="10" width="9.28515625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249" t="s">
        <v>107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0" t="s">
        <v>132</v>
      </c>
      <c r="B6" s="21"/>
      <c r="C6" s="22"/>
      <c r="D6" s="23"/>
      <c r="E6" s="24"/>
      <c r="F6" s="25"/>
      <c r="G6" s="23"/>
      <c r="H6" s="26"/>
      <c r="I6" s="26"/>
      <c r="J6" s="27"/>
      <c r="K6" s="2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 ht="16.5" thickBot="1">
      <c r="A7" s="20" t="s">
        <v>134</v>
      </c>
      <c r="B7" s="21"/>
      <c r="C7" s="22"/>
      <c r="D7" s="23"/>
      <c r="E7" s="24"/>
      <c r="F7" s="25"/>
      <c r="G7" s="23"/>
      <c r="H7" s="26"/>
      <c r="I7" s="26"/>
      <c r="J7" s="27"/>
      <c r="K7" s="2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 ht="16.5" thickBot="1">
      <c r="A8" s="254" t="s">
        <v>0</v>
      </c>
      <c r="B8" s="257" t="s">
        <v>55</v>
      </c>
      <c r="C8" s="258"/>
      <c r="D8" s="258"/>
      <c r="E8" s="258"/>
      <c r="F8" s="259"/>
      <c r="G8" s="258"/>
      <c r="H8" s="259"/>
      <c r="I8" s="259"/>
      <c r="J8" s="259"/>
      <c r="K8" s="236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255"/>
      <c r="B9" s="239" t="s">
        <v>1</v>
      </c>
      <c r="C9" s="241" t="s">
        <v>2</v>
      </c>
      <c r="D9" s="242"/>
      <c r="E9" s="242"/>
      <c r="F9" s="242"/>
      <c r="G9" s="243"/>
      <c r="H9" s="250" t="s">
        <v>3</v>
      </c>
      <c r="I9" s="251"/>
      <c r="J9" s="251"/>
      <c r="K9" s="23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 thickBot="1">
      <c r="A10" s="255"/>
      <c r="B10" s="240"/>
      <c r="C10" s="244"/>
      <c r="D10" s="245"/>
      <c r="E10" s="245"/>
      <c r="F10" s="245"/>
      <c r="G10" s="246"/>
      <c r="H10" s="252"/>
      <c r="I10" s="253"/>
      <c r="J10" s="253"/>
      <c r="K10" s="23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9.5" thickBot="1">
      <c r="A11" s="256"/>
      <c r="B11" s="30"/>
      <c r="C11" s="31"/>
      <c r="D11" s="32" t="s">
        <v>57</v>
      </c>
      <c r="E11" s="32" t="s">
        <v>58</v>
      </c>
      <c r="F11" s="33" t="s">
        <v>59</v>
      </c>
      <c r="G11" s="32" t="s">
        <v>4</v>
      </c>
      <c r="H11" s="33" t="s">
        <v>5</v>
      </c>
      <c r="I11" s="34" t="s">
        <v>6</v>
      </c>
      <c r="J11" s="35" t="s">
        <v>7</v>
      </c>
      <c r="K11" s="23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 ht="16.5" thickBot="1">
      <c r="A12" s="36">
        <v>1</v>
      </c>
      <c r="B12" s="37" t="s">
        <v>8</v>
      </c>
      <c r="C12" s="38" t="s">
        <v>9</v>
      </c>
      <c r="D12" s="39">
        <v>4</v>
      </c>
      <c r="E12" s="39">
        <v>5</v>
      </c>
      <c r="F12" s="40">
        <v>6</v>
      </c>
      <c r="G12" s="39">
        <v>7</v>
      </c>
      <c r="H12" s="41">
        <v>8</v>
      </c>
      <c r="I12" s="42">
        <v>9</v>
      </c>
      <c r="J12" s="43">
        <v>10</v>
      </c>
      <c r="K12" s="44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29" customFormat="1" ht="34.5" customHeight="1">
      <c r="A13" s="289" t="s">
        <v>8</v>
      </c>
      <c r="B13" s="268" t="s">
        <v>86</v>
      </c>
      <c r="C13" s="95" t="s">
        <v>51</v>
      </c>
      <c r="D13" s="46">
        <v>100</v>
      </c>
      <c r="E13" s="46">
        <f>F24</f>
        <v>100</v>
      </c>
      <c r="F13" s="47">
        <f>IF(E13/D13*100&gt;100,100,E13/D13*100)</f>
        <v>100</v>
      </c>
      <c r="G13" s="48" t="s">
        <v>24</v>
      </c>
      <c r="H13" s="291"/>
      <c r="I13" s="291"/>
      <c r="J13" s="293"/>
      <c r="K13" s="287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29" customFormat="1" ht="47.25">
      <c r="A14" s="266"/>
      <c r="B14" s="269"/>
      <c r="C14" s="95" t="s">
        <v>23</v>
      </c>
      <c r="D14" s="96">
        <v>94</v>
      </c>
      <c r="E14" s="96">
        <f>F27</f>
        <v>100</v>
      </c>
      <c r="F14" s="47">
        <f t="shared" ref="F14:F15" si="0">IF(E14/D14*100&gt;100,100,E14/D14*100)</f>
        <v>100</v>
      </c>
      <c r="G14" s="48" t="s">
        <v>24</v>
      </c>
      <c r="H14" s="292"/>
      <c r="I14" s="292"/>
      <c r="J14" s="294"/>
      <c r="K14" s="28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29" customFormat="1" ht="51" customHeight="1" thickBot="1">
      <c r="A15" s="266"/>
      <c r="B15" s="270"/>
      <c r="C15" s="97" t="s">
        <v>82</v>
      </c>
      <c r="D15" s="98">
        <v>100</v>
      </c>
      <c r="E15" s="98">
        <f>F30</f>
        <v>100</v>
      </c>
      <c r="F15" s="47">
        <f t="shared" si="0"/>
        <v>100</v>
      </c>
      <c r="G15" s="48" t="s">
        <v>24</v>
      </c>
      <c r="H15" s="292"/>
      <c r="I15" s="292"/>
      <c r="J15" s="294"/>
      <c r="K15" s="28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29" customFormat="1" ht="15.75" customHeight="1" thickBot="1">
      <c r="A16" s="290"/>
      <c r="B16" s="99" t="s">
        <v>61</v>
      </c>
      <c r="C16" s="100" t="s">
        <v>62</v>
      </c>
      <c r="D16" s="101" t="s">
        <v>87</v>
      </c>
      <c r="E16" s="102" t="s">
        <v>87</v>
      </c>
      <c r="F16" s="103" t="s">
        <v>88</v>
      </c>
      <c r="G16" s="104">
        <f>SUM(F13:F15)/3</f>
        <v>100</v>
      </c>
      <c r="H16" s="190">
        <f>E35</f>
        <v>1</v>
      </c>
      <c r="I16" s="191">
        <f>F35</f>
        <v>1.44</v>
      </c>
      <c r="J16" s="129">
        <f t="shared" ref="J16" si="1">IF(I16/H16*100&gt;100,100,I16/H16*100)</f>
        <v>100</v>
      </c>
      <c r="K16" s="128">
        <f>(J16+G16)/2</f>
        <v>100</v>
      </c>
      <c r="L16" s="60">
        <f>I16-H16</f>
        <v>0.43999999999999995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8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8" s="63" customFormat="1" ht="36.75">
      <c r="A21" s="262"/>
      <c r="B21" s="264"/>
      <c r="C21" s="94" t="s">
        <v>12</v>
      </c>
      <c r="D21" s="93" t="s">
        <v>13</v>
      </c>
      <c r="E21" s="93" t="s">
        <v>14</v>
      </c>
      <c r="F21" s="93" t="s">
        <v>15</v>
      </c>
      <c r="G21" s="93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8" s="63" customForma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8" s="64" customFormat="1">
      <c r="A23" s="274" t="s">
        <v>8</v>
      </c>
      <c r="B23" s="276" t="s">
        <v>86</v>
      </c>
      <c r="C23" s="105" t="s">
        <v>25</v>
      </c>
      <c r="D23" s="106"/>
      <c r="E23" s="3" t="s">
        <v>16</v>
      </c>
      <c r="F23" s="3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8" s="64" customFormat="1" ht="25.5">
      <c r="A24" s="274"/>
      <c r="B24" s="277"/>
      <c r="C24" s="66" t="s">
        <v>64</v>
      </c>
      <c r="D24" s="6" t="s">
        <v>27</v>
      </c>
      <c r="E24" s="7">
        <f>ROUND(E26/E25*100,1)</f>
        <v>100</v>
      </c>
      <c r="F24" s="7">
        <f>ROUND(F26/F25*100,1)</f>
        <v>100</v>
      </c>
      <c r="G24" s="7">
        <f>IF(F24/E24*100&gt;100,100,F24/E24*100)</f>
        <v>100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8" s="63" customFormat="1">
      <c r="A25" s="274"/>
      <c r="B25" s="277"/>
      <c r="C25" s="107" t="s">
        <v>65</v>
      </c>
      <c r="D25" s="8" t="s">
        <v>66</v>
      </c>
      <c r="E25" s="68">
        <f>F25</f>
        <v>0.56999999999999995</v>
      </c>
      <c r="F25" s="68">
        <v>0.56999999999999995</v>
      </c>
      <c r="G25" s="108"/>
      <c r="H25" s="279"/>
      <c r="I25" s="279"/>
      <c r="J25" s="279"/>
      <c r="K25" s="279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s="63" customFormat="1">
      <c r="A26" s="274"/>
      <c r="B26" s="277"/>
      <c r="C26" s="107" t="s">
        <v>74</v>
      </c>
      <c r="D26" s="8" t="s">
        <v>66</v>
      </c>
      <c r="E26" s="68">
        <f>E25*D13%</f>
        <v>0.56999999999999995</v>
      </c>
      <c r="F26" s="68">
        <v>0.56999999999999995</v>
      </c>
      <c r="G26" s="108"/>
      <c r="H26" s="279"/>
      <c r="I26" s="279"/>
      <c r="J26" s="279"/>
      <c r="K26" s="279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78" s="63" customFormat="1" ht="25.5">
      <c r="A27" s="274"/>
      <c r="B27" s="277"/>
      <c r="C27" s="66" t="s">
        <v>75</v>
      </c>
      <c r="D27" s="6" t="s">
        <v>27</v>
      </c>
      <c r="E27" s="7">
        <f>ROUND(E29/E28*100,1)</f>
        <v>94</v>
      </c>
      <c r="F27" s="7">
        <f>ROUND(F29/F28*100,1)</f>
        <v>100</v>
      </c>
      <c r="G27" s="7">
        <f>IF(F27/E27*100&gt;100,100,F27/E27*100)</f>
        <v>100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</row>
    <row r="28" spans="1:78" s="63" customFormat="1">
      <c r="A28" s="274"/>
      <c r="B28" s="277"/>
      <c r="C28" s="107" t="s">
        <v>76</v>
      </c>
      <c r="D28" s="8" t="s">
        <v>18</v>
      </c>
      <c r="E28" s="68">
        <f>F28</f>
        <v>13</v>
      </c>
      <c r="F28" s="68">
        <v>13</v>
      </c>
      <c r="G28" s="108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s="63" customFormat="1">
      <c r="A29" s="274"/>
      <c r="B29" s="277"/>
      <c r="C29" s="107" t="s">
        <v>77</v>
      </c>
      <c r="D29" s="8" t="s">
        <v>18</v>
      </c>
      <c r="E29" s="68">
        <f>E28*D14%</f>
        <v>12.219999999999999</v>
      </c>
      <c r="F29" s="68">
        <v>13</v>
      </c>
      <c r="G29" s="108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s="63" customFormat="1" ht="38.25">
      <c r="A30" s="274"/>
      <c r="B30" s="277"/>
      <c r="C30" s="109" t="s">
        <v>89</v>
      </c>
      <c r="D30" s="6" t="s">
        <v>27</v>
      </c>
      <c r="E30" s="7">
        <f>IF(E31&gt;0,ROUND(E32/E31*100,1),0)</f>
        <v>100</v>
      </c>
      <c r="F30" s="7">
        <f>IF(F31&gt;0,ROUND(F32/F31*100,1),0)</f>
        <v>100</v>
      </c>
      <c r="G30" s="7">
        <v>100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s="63" customFormat="1">
      <c r="A31" s="274"/>
      <c r="B31" s="277"/>
      <c r="C31" s="107" t="s">
        <v>90</v>
      </c>
      <c r="D31" s="8" t="s">
        <v>18</v>
      </c>
      <c r="E31" s="10">
        <v>1</v>
      </c>
      <c r="F31" s="10">
        <v>1</v>
      </c>
      <c r="G31" s="108"/>
      <c r="H31" s="280"/>
      <c r="I31" s="281"/>
      <c r="J31" s="281"/>
      <c r="K31" s="281"/>
      <c r="L31" s="281"/>
      <c r="M31" s="281"/>
      <c r="N31" s="281"/>
      <c r="O31" s="28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8" s="63" customFormat="1" ht="25.5">
      <c r="A32" s="274"/>
      <c r="B32" s="277"/>
      <c r="C32" s="107" t="s">
        <v>91</v>
      </c>
      <c r="D32" s="8" t="s">
        <v>18</v>
      </c>
      <c r="E32" s="10">
        <f>E31*D15%</f>
        <v>1</v>
      </c>
      <c r="F32" s="10">
        <v>1</v>
      </c>
      <c r="G32" s="108"/>
      <c r="H32" s="280"/>
      <c r="I32" s="281"/>
      <c r="J32" s="281"/>
      <c r="K32" s="281"/>
      <c r="L32" s="281"/>
      <c r="M32" s="281"/>
      <c r="N32" s="281"/>
      <c r="O32" s="28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s="63" customFormat="1">
      <c r="A33" s="274"/>
      <c r="B33" s="277"/>
      <c r="C33" s="282" t="s">
        <v>28</v>
      </c>
      <c r="D33" s="283"/>
      <c r="E33" s="283"/>
      <c r="F33" s="284"/>
      <c r="G33" s="14">
        <f>(G24+G27+G30)/3</f>
        <v>100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63" customFormat="1">
      <c r="A34" s="274"/>
      <c r="B34" s="277"/>
      <c r="C34" s="2" t="s">
        <v>29</v>
      </c>
      <c r="D34" s="2"/>
      <c r="E34" s="11" t="s">
        <v>19</v>
      </c>
      <c r="F34" s="11" t="s">
        <v>20</v>
      </c>
      <c r="G34" s="11" t="s">
        <v>21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</row>
    <row r="35" spans="1:78" s="63" customFormat="1">
      <c r="A35" s="274"/>
      <c r="B35" s="277"/>
      <c r="C35" s="12" t="s">
        <v>92</v>
      </c>
      <c r="D35" s="13" t="s">
        <v>18</v>
      </c>
      <c r="E35" s="189">
        <f>ROUND(SUM(E36:E44)/9,2)</f>
        <v>1</v>
      </c>
      <c r="F35" s="189">
        <f>ROUND(SUM(F36:F44)/9,2)</f>
        <v>1.44</v>
      </c>
      <c r="G35" s="14">
        <f>IF(F35/E35*100&gt;100,100,F35/E35*100)</f>
        <v>100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</row>
    <row r="36" spans="1:78" s="63" customFormat="1">
      <c r="A36" s="274"/>
      <c r="B36" s="277"/>
      <c r="C36" s="9" t="s">
        <v>67</v>
      </c>
      <c r="D36" s="8" t="s">
        <v>18</v>
      </c>
      <c r="E36" s="10">
        <v>1</v>
      </c>
      <c r="F36" s="10">
        <v>1</v>
      </c>
      <c r="G36" s="10"/>
      <c r="H36" s="285" t="s">
        <v>81</v>
      </c>
      <c r="I36" s="286"/>
      <c r="J36" s="286"/>
      <c r="K36" s="286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</row>
    <row r="37" spans="1:78" s="63" customFormat="1">
      <c r="A37" s="274"/>
      <c r="B37" s="277"/>
      <c r="C37" s="9" t="s">
        <v>68</v>
      </c>
      <c r="D37" s="8" t="s">
        <v>18</v>
      </c>
      <c r="E37" s="10">
        <v>1</v>
      </c>
      <c r="F37" s="10">
        <v>1</v>
      </c>
      <c r="G37" s="10"/>
      <c r="H37" s="285"/>
      <c r="I37" s="286"/>
      <c r="J37" s="286"/>
      <c r="K37" s="286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8" s="63" customFormat="1">
      <c r="A38" s="274"/>
      <c r="B38" s="277"/>
      <c r="C38" s="9" t="s">
        <v>69</v>
      </c>
      <c r="D38" s="8" t="s">
        <v>18</v>
      </c>
      <c r="E38" s="10">
        <v>1</v>
      </c>
      <c r="F38" s="10">
        <v>1</v>
      </c>
      <c r="G38" s="10"/>
      <c r="H38" s="285"/>
      <c r="I38" s="286"/>
      <c r="J38" s="286"/>
      <c r="K38" s="286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8" s="63" customFormat="1">
      <c r="A39" s="274"/>
      <c r="B39" s="277"/>
      <c r="C39" s="9" t="s">
        <v>32</v>
      </c>
      <c r="D39" s="8" t="s">
        <v>18</v>
      </c>
      <c r="E39" s="10">
        <v>1</v>
      </c>
      <c r="F39" s="232">
        <v>1</v>
      </c>
      <c r="G39" s="10"/>
      <c r="H39" s="285"/>
      <c r="I39" s="286"/>
      <c r="J39" s="286"/>
      <c r="K39" s="286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8" s="63" customFormat="1">
      <c r="A40" s="274"/>
      <c r="B40" s="277"/>
      <c r="C40" s="9" t="s">
        <v>70</v>
      </c>
      <c r="D40" s="8" t="s">
        <v>18</v>
      </c>
      <c r="E40" s="10">
        <v>1</v>
      </c>
      <c r="F40" s="232">
        <v>1</v>
      </c>
      <c r="G40" s="10"/>
      <c r="H40" s="285"/>
      <c r="I40" s="286"/>
      <c r="J40" s="286"/>
      <c r="K40" s="286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8" s="63" customFormat="1">
      <c r="A41" s="274"/>
      <c r="B41" s="277"/>
      <c r="C41" s="9" t="s">
        <v>71</v>
      </c>
      <c r="D41" s="8" t="s">
        <v>18</v>
      </c>
      <c r="E41" s="10">
        <v>1</v>
      </c>
      <c r="F41" s="10">
        <v>2</v>
      </c>
      <c r="G41" s="10"/>
      <c r="H41" s="285"/>
      <c r="I41" s="286"/>
      <c r="J41" s="286"/>
      <c r="K41" s="286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8" s="63" customFormat="1">
      <c r="A42" s="274"/>
      <c r="B42" s="277"/>
      <c r="C42" s="9" t="s">
        <v>33</v>
      </c>
      <c r="D42" s="8" t="s">
        <v>18</v>
      </c>
      <c r="E42" s="10">
        <v>1</v>
      </c>
      <c r="F42" s="10">
        <v>2</v>
      </c>
      <c r="G42" s="10"/>
      <c r="H42" s="285"/>
      <c r="I42" s="286"/>
      <c r="J42" s="286"/>
      <c r="K42" s="286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8" s="63" customFormat="1">
      <c r="A43" s="274"/>
      <c r="B43" s="277"/>
      <c r="C43" s="9" t="s">
        <v>72</v>
      </c>
      <c r="D43" s="8" t="s">
        <v>18</v>
      </c>
      <c r="E43" s="10">
        <v>1</v>
      </c>
      <c r="F43" s="10">
        <v>2</v>
      </c>
      <c r="G43" s="10"/>
      <c r="H43" s="285"/>
      <c r="I43" s="286"/>
      <c r="J43" s="286"/>
      <c r="K43" s="286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8" s="63" customFormat="1">
      <c r="A44" s="274"/>
      <c r="B44" s="277"/>
      <c r="C44" s="9" t="s">
        <v>73</v>
      </c>
      <c r="D44" s="8" t="s">
        <v>18</v>
      </c>
      <c r="E44" s="10">
        <v>1</v>
      </c>
      <c r="F44" s="10">
        <v>2</v>
      </c>
      <c r="G44" s="10"/>
      <c r="H44" s="285"/>
      <c r="I44" s="286"/>
      <c r="J44" s="286"/>
      <c r="K44" s="286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 s="63" customFormat="1">
      <c r="A45" s="274"/>
      <c r="B45" s="278"/>
      <c r="C45" s="295" t="s">
        <v>31</v>
      </c>
      <c r="D45" s="295"/>
      <c r="E45" s="295"/>
      <c r="F45" s="295"/>
      <c r="G45" s="14">
        <f>(G35+G33)/2</f>
        <v>100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</sheetData>
  <mergeCells count="31">
    <mergeCell ref="A1:K1"/>
    <mergeCell ref="A2:K2"/>
    <mergeCell ref="A3:K3"/>
    <mergeCell ref="A8:A11"/>
    <mergeCell ref="B8:J8"/>
    <mergeCell ref="K8:K11"/>
    <mergeCell ref="B9:B10"/>
    <mergeCell ref="C9:G10"/>
    <mergeCell ref="H9:J10"/>
    <mergeCell ref="A4:K4"/>
    <mergeCell ref="A5:K5"/>
    <mergeCell ref="A23:A45"/>
    <mergeCell ref="B23:B45"/>
    <mergeCell ref="H25:K26"/>
    <mergeCell ref="H31:O31"/>
    <mergeCell ref="H32:O32"/>
    <mergeCell ref="C33:F33"/>
    <mergeCell ref="H36:K44"/>
    <mergeCell ref="C45:F45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CH45"/>
  <sheetViews>
    <sheetView view="pageBreakPreview" topLeftCell="A13" zoomScale="70" zoomScaleNormal="80" zoomScaleSheetLayoutView="70" workbookViewId="0">
      <selection activeCell="F41" sqref="F41:F44"/>
    </sheetView>
  </sheetViews>
  <sheetFormatPr defaultColWidth="9.140625" defaultRowHeight="15.75"/>
  <cols>
    <col min="1" max="1" width="4.85546875" style="70" customWidth="1"/>
    <col min="2" max="2" width="12.28515625" style="206" customWidth="1"/>
    <col min="3" max="3" width="89.85546875" style="70" customWidth="1"/>
    <col min="4" max="4" width="10.42578125" style="71" customWidth="1"/>
    <col min="5" max="6" width="10" style="71" customWidth="1"/>
    <col min="7" max="7" width="7.7109375" style="72" customWidth="1"/>
    <col min="8" max="9" width="9.140625" style="62"/>
    <col min="10" max="10" width="9.28515625" style="62" bestFit="1" customWidth="1"/>
    <col min="11" max="11" width="10.7109375" style="62" customWidth="1"/>
    <col min="12" max="16384" width="9.140625" style="62"/>
  </cols>
  <sheetData>
    <row r="1" spans="1:86" s="19" customFormat="1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</row>
    <row r="2" spans="1:86" s="19" customFormat="1">
      <c r="A2" s="248" t="s">
        <v>228</v>
      </c>
      <c r="B2" s="248"/>
      <c r="C2" s="248"/>
      <c r="D2" s="248"/>
      <c r="E2" s="248"/>
      <c r="F2" s="247"/>
      <c r="G2" s="248"/>
      <c r="H2" s="247"/>
      <c r="I2" s="247"/>
      <c r="J2" s="247"/>
      <c r="K2" s="24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1:86" s="19" customFormat="1">
      <c r="A3" s="248" t="s">
        <v>264</v>
      </c>
      <c r="B3" s="248"/>
      <c r="C3" s="248"/>
      <c r="D3" s="248"/>
      <c r="E3" s="248"/>
      <c r="F3" s="247"/>
      <c r="G3" s="248"/>
      <c r="H3" s="247"/>
      <c r="I3" s="247"/>
      <c r="J3" s="247"/>
      <c r="K3" s="24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1:86" s="19" customFormat="1">
      <c r="A4" s="249" t="s">
        <v>93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</row>
    <row r="5" spans="1:86" s="19" customFormat="1">
      <c r="A5" s="249" t="s">
        <v>132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s="19" customFormat="1">
      <c r="A6" s="20" t="s">
        <v>192</v>
      </c>
      <c r="B6" s="21"/>
      <c r="C6" s="22"/>
      <c r="D6" s="23"/>
      <c r="E6" s="24"/>
      <c r="F6" s="25"/>
      <c r="G6" s="23"/>
      <c r="H6" s="26"/>
      <c r="I6" s="26"/>
      <c r="J6" s="27"/>
      <c r="K6" s="2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</row>
    <row r="7" spans="1:86" s="19" customFormat="1" ht="16.5" thickBot="1">
      <c r="A7" s="20" t="s">
        <v>193</v>
      </c>
      <c r="B7" s="21"/>
      <c r="C7" s="22"/>
      <c r="D7" s="23"/>
      <c r="E7" s="24"/>
      <c r="F7" s="25"/>
      <c r="G7" s="23"/>
      <c r="H7" s="26"/>
      <c r="I7" s="26"/>
      <c r="J7" s="27"/>
      <c r="K7" s="2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</row>
    <row r="8" spans="1:86" s="29" customFormat="1" ht="16.5" thickBot="1">
      <c r="A8" s="254" t="s">
        <v>0</v>
      </c>
      <c r="B8" s="257" t="s">
        <v>55</v>
      </c>
      <c r="C8" s="258"/>
      <c r="D8" s="258"/>
      <c r="E8" s="258"/>
      <c r="F8" s="259"/>
      <c r="G8" s="258"/>
      <c r="H8" s="259"/>
      <c r="I8" s="259"/>
      <c r="J8" s="259"/>
      <c r="K8" s="236" t="s">
        <v>56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</row>
    <row r="9" spans="1:86" s="19" customFormat="1" ht="50.25" customHeight="1">
      <c r="A9" s="255"/>
      <c r="B9" s="239" t="s">
        <v>1</v>
      </c>
      <c r="C9" s="241" t="s">
        <v>2</v>
      </c>
      <c r="D9" s="242"/>
      <c r="E9" s="242"/>
      <c r="F9" s="242"/>
      <c r="G9" s="243"/>
      <c r="H9" s="250" t="s">
        <v>3</v>
      </c>
      <c r="I9" s="251"/>
      <c r="J9" s="251"/>
      <c r="K9" s="237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</row>
    <row r="10" spans="1:86" s="19" customFormat="1" ht="21" customHeight="1" thickBot="1">
      <c r="A10" s="255"/>
      <c r="B10" s="240"/>
      <c r="C10" s="244"/>
      <c r="D10" s="245"/>
      <c r="E10" s="245"/>
      <c r="F10" s="245"/>
      <c r="G10" s="246"/>
      <c r="H10" s="252"/>
      <c r="I10" s="253"/>
      <c r="J10" s="253"/>
      <c r="K10" s="23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</row>
    <row r="11" spans="1:86" s="19" customFormat="1" ht="19.5" thickBot="1">
      <c r="A11" s="256"/>
      <c r="B11" s="30"/>
      <c r="C11" s="31"/>
      <c r="D11" s="32" t="s">
        <v>57</v>
      </c>
      <c r="E11" s="32" t="s">
        <v>58</v>
      </c>
      <c r="F11" s="33" t="s">
        <v>59</v>
      </c>
      <c r="G11" s="32" t="s">
        <v>4</v>
      </c>
      <c r="H11" s="33" t="s">
        <v>5</v>
      </c>
      <c r="I11" s="34" t="s">
        <v>6</v>
      </c>
      <c r="J11" s="35" t="s">
        <v>7</v>
      </c>
      <c r="K11" s="23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</row>
    <row r="12" spans="1:86" s="19" customFormat="1" ht="16.5" thickBot="1">
      <c r="A12" s="36">
        <v>1</v>
      </c>
      <c r="B12" s="37" t="s">
        <v>8</v>
      </c>
      <c r="C12" s="38" t="s">
        <v>9</v>
      </c>
      <c r="D12" s="39">
        <v>4</v>
      </c>
      <c r="E12" s="39">
        <v>5</v>
      </c>
      <c r="F12" s="40">
        <v>6</v>
      </c>
      <c r="G12" s="39">
        <v>7</v>
      </c>
      <c r="H12" s="41">
        <v>8</v>
      </c>
      <c r="I12" s="42">
        <v>9</v>
      </c>
      <c r="J12" s="43">
        <v>10</v>
      </c>
      <c r="K12" s="44">
        <v>11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</row>
    <row r="13" spans="1:86" s="19" customFormat="1" ht="33" customHeight="1">
      <c r="A13" s="289" t="s">
        <v>9</v>
      </c>
      <c r="B13" s="296" t="s">
        <v>93</v>
      </c>
      <c r="C13" s="113" t="s">
        <v>51</v>
      </c>
      <c r="D13" s="114">
        <v>100</v>
      </c>
      <c r="E13" s="47">
        <f>F24</f>
        <v>100</v>
      </c>
      <c r="F13" s="47">
        <f>IF(E13/D13*100&gt;100,100,E13/D13*100)</f>
        <v>100</v>
      </c>
      <c r="G13" s="115" t="s">
        <v>24</v>
      </c>
      <c r="H13" s="271"/>
      <c r="I13" s="271"/>
      <c r="J13" s="271"/>
      <c r="K13" s="260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</row>
    <row r="14" spans="1:86" s="19" customFormat="1" ht="47.25">
      <c r="A14" s="266"/>
      <c r="B14" s="297"/>
      <c r="C14" s="95" t="s">
        <v>23</v>
      </c>
      <c r="D14" s="116">
        <v>98</v>
      </c>
      <c r="E14" s="73">
        <f>F27</f>
        <v>100</v>
      </c>
      <c r="F14" s="47">
        <f t="shared" ref="F14:F15" si="0">IF(E14/D14*100&gt;100,100,E14/D14*100)</f>
        <v>100</v>
      </c>
      <c r="G14" s="117" t="s">
        <v>24</v>
      </c>
      <c r="H14" s="271"/>
      <c r="I14" s="271"/>
      <c r="J14" s="271"/>
      <c r="K14" s="26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</row>
    <row r="15" spans="1:86" s="19" customFormat="1" ht="48.75" customHeight="1" thickBot="1">
      <c r="A15" s="266"/>
      <c r="B15" s="298"/>
      <c r="C15" s="97" t="s">
        <v>83</v>
      </c>
      <c r="D15" s="118">
        <v>100</v>
      </c>
      <c r="E15" s="124">
        <f>F30</f>
        <v>0</v>
      </c>
      <c r="F15" s="47">
        <f t="shared" si="0"/>
        <v>0</v>
      </c>
      <c r="G15" s="119" t="s">
        <v>24</v>
      </c>
      <c r="H15" s="271"/>
      <c r="I15" s="271"/>
      <c r="J15" s="271"/>
      <c r="K15" s="260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</row>
    <row r="16" spans="1:86" s="19" customFormat="1" ht="16.5" thickBot="1">
      <c r="A16" s="267"/>
      <c r="B16" s="54" t="s">
        <v>61</v>
      </c>
      <c r="C16" s="120" t="s">
        <v>62</v>
      </c>
      <c r="D16" s="101" t="s">
        <v>87</v>
      </c>
      <c r="E16" s="102" t="s">
        <v>87</v>
      </c>
      <c r="F16" s="103" t="s">
        <v>88</v>
      </c>
      <c r="G16" s="121">
        <f>SUM(F13:F15)/2</f>
        <v>100</v>
      </c>
      <c r="H16" s="190">
        <f>E35</f>
        <v>1</v>
      </c>
      <c r="I16" s="191">
        <f>F35</f>
        <v>1</v>
      </c>
      <c r="J16" s="129">
        <f t="shared" ref="J16" si="1">IF(I16/H16*100&gt;100,100,I16/H16*100)</f>
        <v>100</v>
      </c>
      <c r="K16" s="128">
        <f>(J16+G16)/2</f>
        <v>100</v>
      </c>
      <c r="L16" s="60">
        <f>I16-H16</f>
        <v>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</row>
    <row r="17" spans="1:78" s="63" customFormat="1">
      <c r="A17" s="261"/>
      <c r="B17" s="261"/>
      <c r="C17" s="261"/>
      <c r="D17" s="261"/>
      <c r="E17" s="261"/>
      <c r="F17" s="261"/>
      <c r="G17" s="2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</row>
    <row r="18" spans="1:78" s="63" customFormat="1" ht="16.5" customHeight="1">
      <c r="A18" s="261" t="s">
        <v>11</v>
      </c>
      <c r="B18" s="261"/>
      <c r="C18" s="261"/>
      <c r="D18" s="261"/>
      <c r="E18" s="261"/>
      <c r="F18" s="261"/>
      <c r="G18" s="261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</row>
    <row r="19" spans="1:78" s="64" customFormat="1" ht="14.25" customHeight="1">
      <c r="A19" s="262" t="s">
        <v>0</v>
      </c>
      <c r="B19" s="263" t="s">
        <v>55</v>
      </c>
      <c r="C19" s="263"/>
      <c r="D19" s="263"/>
      <c r="E19" s="263"/>
      <c r="F19" s="263"/>
      <c r="G19" s="263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</row>
    <row r="20" spans="1:78" s="63" customFormat="1">
      <c r="A20" s="262"/>
      <c r="B20" s="264" t="s">
        <v>22</v>
      </c>
      <c r="C20" s="265"/>
      <c r="D20" s="265"/>
      <c r="E20" s="265"/>
      <c r="F20" s="265"/>
      <c r="G20" s="265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</row>
    <row r="21" spans="1:78" s="63" customFormat="1" ht="36.75">
      <c r="A21" s="262"/>
      <c r="B21" s="264"/>
      <c r="C21" s="208" t="s">
        <v>12</v>
      </c>
      <c r="D21" s="207" t="s">
        <v>13</v>
      </c>
      <c r="E21" s="207" t="s">
        <v>14</v>
      </c>
      <c r="F21" s="207" t="s">
        <v>15</v>
      </c>
      <c r="G21" s="2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</row>
    <row r="22" spans="1:78" s="63" customFormat="1">
      <c r="A22" s="65">
        <v>1</v>
      </c>
      <c r="B22" s="65" t="s">
        <v>8</v>
      </c>
      <c r="C22" s="65" t="s">
        <v>9</v>
      </c>
      <c r="D22" s="1">
        <v>4</v>
      </c>
      <c r="E22" s="1">
        <v>5</v>
      </c>
      <c r="F22" s="1">
        <v>6</v>
      </c>
      <c r="G22" s="1">
        <v>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</row>
    <row r="23" spans="1:78" s="63" customFormat="1">
      <c r="A23" s="299" t="s">
        <v>9</v>
      </c>
      <c r="B23" s="276" t="s">
        <v>93</v>
      </c>
      <c r="C23" s="105" t="s">
        <v>25</v>
      </c>
      <c r="D23" s="106"/>
      <c r="E23" s="122" t="s">
        <v>16</v>
      </c>
      <c r="F23" s="122" t="s">
        <v>17</v>
      </c>
      <c r="G23" s="4" t="s">
        <v>26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</row>
    <row r="24" spans="1:78" s="64" customFormat="1" ht="25.5">
      <c r="A24" s="300"/>
      <c r="B24" s="277"/>
      <c r="C24" s="66" t="s">
        <v>64</v>
      </c>
      <c r="D24" s="6" t="s">
        <v>27</v>
      </c>
      <c r="E24" s="7">
        <f>ROUND(E26/E25*100,1)</f>
        <v>100</v>
      </c>
      <c r="F24" s="7">
        <f>ROUND(F26/F25*100,1)</f>
        <v>100</v>
      </c>
      <c r="G24" s="7">
        <f>IF(F24/E24*100&gt;100,100,F24/E24*100)</f>
        <v>100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</row>
    <row r="25" spans="1:78" s="63" customFormat="1">
      <c r="A25" s="300"/>
      <c r="B25" s="277"/>
      <c r="C25" s="107" t="s">
        <v>65</v>
      </c>
      <c r="D25" s="8" t="s">
        <v>66</v>
      </c>
      <c r="E25" s="68">
        <f>F25</f>
        <v>7.29</v>
      </c>
      <c r="F25" s="68">
        <v>7.29</v>
      </c>
      <c r="G25" s="108"/>
      <c r="H25" s="302"/>
      <c r="I25" s="279"/>
      <c r="J25" s="279"/>
      <c r="K25" s="279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</row>
    <row r="26" spans="1:78" s="63" customFormat="1">
      <c r="A26" s="300"/>
      <c r="B26" s="277"/>
      <c r="C26" s="107" t="s">
        <v>74</v>
      </c>
      <c r="D26" s="8" t="s">
        <v>66</v>
      </c>
      <c r="E26" s="68">
        <f>E25*D13%</f>
        <v>7.29</v>
      </c>
      <c r="F26" s="68">
        <v>7.29</v>
      </c>
      <c r="G26" s="108"/>
      <c r="H26" s="302"/>
      <c r="I26" s="279"/>
      <c r="J26" s="279"/>
      <c r="K26" s="279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</row>
    <row r="27" spans="1:78" s="63" customFormat="1" ht="25.5">
      <c r="A27" s="300"/>
      <c r="B27" s="277"/>
      <c r="C27" s="66" t="s">
        <v>75</v>
      </c>
      <c r="D27" s="6" t="s">
        <v>27</v>
      </c>
      <c r="E27" s="7">
        <f>ROUND(E29/E28*100,1)</f>
        <v>98</v>
      </c>
      <c r="F27" s="7">
        <f>ROUND(F29/F28*100,1)</f>
        <v>100</v>
      </c>
      <c r="G27" s="7">
        <f>IF(F27/E27*100&gt;100,100,F27/E27*100)</f>
        <v>100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</row>
    <row r="28" spans="1:78" s="63" customFormat="1">
      <c r="A28" s="300"/>
      <c r="B28" s="277"/>
      <c r="C28" s="107" t="s">
        <v>76</v>
      </c>
      <c r="D28" s="8" t="s">
        <v>18</v>
      </c>
      <c r="E28" s="68">
        <f>F28</f>
        <v>16</v>
      </c>
      <c r="F28" s="68">
        <v>16</v>
      </c>
      <c r="G28" s="108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</row>
    <row r="29" spans="1:78" s="63" customFormat="1">
      <c r="A29" s="300"/>
      <c r="B29" s="277"/>
      <c r="C29" s="107" t="s">
        <v>77</v>
      </c>
      <c r="D29" s="8" t="s">
        <v>18</v>
      </c>
      <c r="E29" s="68">
        <f>E28*D14%</f>
        <v>15.68</v>
      </c>
      <c r="F29" s="68">
        <v>16</v>
      </c>
      <c r="G29" s="108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</row>
    <row r="30" spans="1:78" s="63" customFormat="1" ht="25.5">
      <c r="A30" s="300"/>
      <c r="B30" s="277"/>
      <c r="C30" s="123" t="s">
        <v>94</v>
      </c>
      <c r="D30" s="6" t="s">
        <v>27</v>
      </c>
      <c r="E30" s="7">
        <f>IF(E31&gt;0,ROUND(E32/E31*100,1),0)</f>
        <v>0</v>
      </c>
      <c r="F30" s="7">
        <f>IF(F31&gt;0,ROUND(F32/F31*100,1),0)</f>
        <v>0</v>
      </c>
      <c r="G30" s="7" t="e">
        <f>IF(F30/E30*100&gt;130,130,F30/E30*100)</f>
        <v>#DIV/0!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</row>
    <row r="31" spans="1:78" s="63" customFormat="1">
      <c r="A31" s="300"/>
      <c r="B31" s="277"/>
      <c r="C31" s="107" t="s">
        <v>95</v>
      </c>
      <c r="D31" s="8" t="s">
        <v>66</v>
      </c>
      <c r="E31" s="10"/>
      <c r="F31" s="10"/>
      <c r="G31" s="108"/>
      <c r="H31" s="280"/>
      <c r="I31" s="281"/>
      <c r="J31" s="281"/>
      <c r="K31" s="281"/>
      <c r="L31" s="281"/>
      <c r="M31" s="281"/>
      <c r="N31" s="281"/>
      <c r="O31" s="281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</row>
    <row r="32" spans="1:78" s="63" customFormat="1">
      <c r="A32" s="300"/>
      <c r="B32" s="277"/>
      <c r="C32" s="107" t="s">
        <v>96</v>
      </c>
      <c r="D32" s="8" t="s">
        <v>66</v>
      </c>
      <c r="E32" s="10">
        <f>E31*D15%</f>
        <v>0</v>
      </c>
      <c r="F32" s="10"/>
      <c r="G32" s="108"/>
      <c r="H32" s="280"/>
      <c r="I32" s="281"/>
      <c r="J32" s="281"/>
      <c r="K32" s="281"/>
      <c r="L32" s="281"/>
      <c r="M32" s="281"/>
      <c r="N32" s="281"/>
      <c r="O32" s="281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</row>
    <row r="33" spans="1:78" s="63" customFormat="1">
      <c r="A33" s="300"/>
      <c r="B33" s="277"/>
      <c r="C33" s="282" t="s">
        <v>28</v>
      </c>
      <c r="D33" s="283"/>
      <c r="E33" s="283"/>
      <c r="F33" s="284"/>
      <c r="G33" s="14" t="e">
        <f>(G24+G27+G30)/3</f>
        <v>#DIV/0!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</row>
    <row r="34" spans="1:78" s="63" customFormat="1">
      <c r="A34" s="300"/>
      <c r="B34" s="277"/>
      <c r="C34" s="2" t="s">
        <v>29</v>
      </c>
      <c r="D34" s="2"/>
      <c r="E34" s="11" t="s">
        <v>19</v>
      </c>
      <c r="F34" s="11" t="s">
        <v>20</v>
      </c>
      <c r="G34" s="11" t="s">
        <v>21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</row>
    <row r="35" spans="1:78" s="63" customFormat="1">
      <c r="A35" s="300"/>
      <c r="B35" s="277"/>
      <c r="C35" s="12" t="s">
        <v>92</v>
      </c>
      <c r="D35" s="13" t="s">
        <v>18</v>
      </c>
      <c r="E35" s="189">
        <f>ROUND(SUM(E36:E44)/9,2)</f>
        <v>1</v>
      </c>
      <c r="F35" s="189">
        <f>ROUND(SUM(F36:F44)/9,2)</f>
        <v>1</v>
      </c>
      <c r="G35" s="14">
        <f>IF(F35/E35*100&gt;100,100,F35/E35*100)</f>
        <v>100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</row>
    <row r="36" spans="1:78" s="63" customFormat="1">
      <c r="A36" s="300"/>
      <c r="B36" s="277"/>
      <c r="C36" s="9" t="s">
        <v>67</v>
      </c>
      <c r="D36" s="8" t="s">
        <v>18</v>
      </c>
      <c r="E36" s="10">
        <v>1</v>
      </c>
      <c r="F36" s="10">
        <v>1</v>
      </c>
      <c r="G36" s="10"/>
      <c r="H36" s="303" t="s">
        <v>81</v>
      </c>
      <c r="I36" s="304"/>
      <c r="J36" s="304"/>
      <c r="K36" s="304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</row>
    <row r="37" spans="1:78" s="63" customFormat="1">
      <c r="A37" s="300"/>
      <c r="B37" s="277"/>
      <c r="C37" s="9" t="s">
        <v>68</v>
      </c>
      <c r="D37" s="8" t="s">
        <v>18</v>
      </c>
      <c r="E37" s="10">
        <v>1</v>
      </c>
      <c r="F37" s="10">
        <v>1</v>
      </c>
      <c r="G37" s="10"/>
      <c r="H37" s="303"/>
      <c r="I37" s="304"/>
      <c r="J37" s="304"/>
      <c r="K37" s="304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</row>
    <row r="38" spans="1:78" s="63" customFormat="1">
      <c r="A38" s="300"/>
      <c r="B38" s="277"/>
      <c r="C38" s="9" t="s">
        <v>69</v>
      </c>
      <c r="D38" s="8" t="s">
        <v>18</v>
      </c>
      <c r="E38" s="10">
        <v>1</v>
      </c>
      <c r="F38" s="10">
        <v>1</v>
      </c>
      <c r="G38" s="10"/>
      <c r="H38" s="303"/>
      <c r="I38" s="304"/>
      <c r="J38" s="304"/>
      <c r="K38" s="304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</row>
    <row r="39" spans="1:78" s="63" customFormat="1">
      <c r="A39" s="300"/>
      <c r="B39" s="277"/>
      <c r="C39" s="9" t="s">
        <v>32</v>
      </c>
      <c r="D39" s="8" t="s">
        <v>18</v>
      </c>
      <c r="E39" s="10">
        <v>1</v>
      </c>
      <c r="F39" s="232">
        <v>1</v>
      </c>
      <c r="G39" s="10"/>
      <c r="H39" s="303"/>
      <c r="I39" s="304"/>
      <c r="J39" s="304"/>
      <c r="K39" s="304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</row>
    <row r="40" spans="1:78" s="63" customFormat="1">
      <c r="A40" s="300"/>
      <c r="B40" s="277"/>
      <c r="C40" s="9" t="s">
        <v>70</v>
      </c>
      <c r="D40" s="8" t="s">
        <v>18</v>
      </c>
      <c r="E40" s="10">
        <v>1</v>
      </c>
      <c r="F40" s="232">
        <v>1</v>
      </c>
      <c r="G40" s="10"/>
      <c r="H40" s="303"/>
      <c r="I40" s="304"/>
      <c r="J40" s="304"/>
      <c r="K40" s="304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</row>
    <row r="41" spans="1:78" s="63" customFormat="1">
      <c r="A41" s="300"/>
      <c r="B41" s="277"/>
      <c r="C41" s="9" t="s">
        <v>71</v>
      </c>
      <c r="D41" s="8" t="s">
        <v>18</v>
      </c>
      <c r="E41" s="10">
        <v>1</v>
      </c>
      <c r="F41" s="10">
        <v>1</v>
      </c>
      <c r="G41" s="10"/>
      <c r="H41" s="303"/>
      <c r="I41" s="304"/>
      <c r="J41" s="304"/>
      <c r="K41" s="304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</row>
    <row r="42" spans="1:78" s="63" customFormat="1">
      <c r="A42" s="300"/>
      <c r="B42" s="277"/>
      <c r="C42" s="9" t="s">
        <v>33</v>
      </c>
      <c r="D42" s="8" t="s">
        <v>18</v>
      </c>
      <c r="E42" s="10">
        <v>1</v>
      </c>
      <c r="F42" s="10">
        <v>1</v>
      </c>
      <c r="G42" s="10"/>
      <c r="H42" s="303"/>
      <c r="I42" s="304"/>
      <c r="J42" s="304"/>
      <c r="K42" s="304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</row>
    <row r="43" spans="1:78" s="63" customFormat="1">
      <c r="A43" s="300"/>
      <c r="B43" s="277"/>
      <c r="C43" s="9" t="s">
        <v>72</v>
      </c>
      <c r="D43" s="8" t="s">
        <v>18</v>
      </c>
      <c r="E43" s="10">
        <v>1</v>
      </c>
      <c r="F43" s="10">
        <v>1</v>
      </c>
      <c r="G43" s="10"/>
      <c r="H43" s="303"/>
      <c r="I43" s="304"/>
      <c r="J43" s="304"/>
      <c r="K43" s="304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</row>
    <row r="44" spans="1:78" s="63" customFormat="1">
      <c r="A44" s="300"/>
      <c r="B44" s="277"/>
      <c r="C44" s="9" t="s">
        <v>73</v>
      </c>
      <c r="D44" s="8" t="s">
        <v>18</v>
      </c>
      <c r="E44" s="10">
        <v>1</v>
      </c>
      <c r="F44" s="10">
        <v>1</v>
      </c>
      <c r="G44" s="10"/>
      <c r="H44" s="303"/>
      <c r="I44" s="304"/>
      <c r="J44" s="304"/>
      <c r="K44" s="304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</row>
    <row r="45" spans="1:78" s="63" customFormat="1">
      <c r="A45" s="301"/>
      <c r="B45" s="278"/>
      <c r="C45" s="282" t="s">
        <v>31</v>
      </c>
      <c r="D45" s="283"/>
      <c r="E45" s="283"/>
      <c r="F45" s="284"/>
      <c r="G45" s="14" t="e">
        <f>(G35+G33)/2</f>
        <v>#DIV/0!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</row>
  </sheetData>
  <mergeCells count="31">
    <mergeCell ref="A23:A45"/>
    <mergeCell ref="B23:B45"/>
    <mergeCell ref="H25:K26"/>
    <mergeCell ref="H31:O31"/>
    <mergeCell ref="H32:O32"/>
    <mergeCell ref="C33:F33"/>
    <mergeCell ref="H36:K44"/>
    <mergeCell ref="C45:F45"/>
    <mergeCell ref="K13:K15"/>
    <mergeCell ref="A17:G17"/>
    <mergeCell ref="A18:G18"/>
    <mergeCell ref="A19:A21"/>
    <mergeCell ref="B19:G19"/>
    <mergeCell ref="B20:B21"/>
    <mergeCell ref="C20:G20"/>
    <mergeCell ref="A13:A16"/>
    <mergeCell ref="B13:B15"/>
    <mergeCell ref="H13:H15"/>
    <mergeCell ref="I13:I15"/>
    <mergeCell ref="J13:J15"/>
    <mergeCell ref="K8:K11"/>
    <mergeCell ref="B9:B10"/>
    <mergeCell ref="C9:G10"/>
    <mergeCell ref="A1:K1"/>
    <mergeCell ref="A2:K2"/>
    <mergeCell ref="A3:K3"/>
    <mergeCell ref="A4:K4"/>
    <mergeCell ref="A5:K5"/>
    <mergeCell ref="H9:J10"/>
    <mergeCell ref="A8:A11"/>
    <mergeCell ref="B8:J8"/>
  </mergeCells>
  <pageMargins left="0.7" right="0.7" top="0.75" bottom="0.75" header="0.3" footer="0.3"/>
  <pageSetup paperSize="9" scale="47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4</vt:lpstr>
      <vt:lpstr>5</vt:lpstr>
      <vt:lpstr>6</vt:lpstr>
      <vt:lpstr>7</vt:lpstr>
      <vt:lpstr>8</vt:lpstr>
      <vt:lpstr>10</vt:lpstr>
      <vt:lpstr>11</vt:lpstr>
      <vt:lpstr>12</vt:lpstr>
      <vt:lpstr>15</vt:lpstr>
      <vt:lpstr>16</vt:lpstr>
      <vt:lpstr>18</vt:lpstr>
      <vt:lpstr>20</vt:lpstr>
      <vt:lpstr>21</vt:lpstr>
      <vt:lpstr>23</vt:lpstr>
      <vt:lpstr>24</vt:lpstr>
      <vt:lpstr>оценка Учреждения</vt:lpstr>
      <vt:lpstr>Отчет</vt:lpstr>
      <vt:lpstr>Сверка детей</vt:lpstr>
      <vt:lpstr>'10'!Область_печати</vt:lpstr>
      <vt:lpstr>'18'!Область_печати</vt:lpstr>
      <vt:lpstr>Отчет!Область_печати</vt:lpstr>
      <vt:lpstr>'оценка Учреждения'!Область_печати</vt:lpstr>
      <vt:lpstr>'Сверка детей'!Область_печати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Golub_tv</dc:creator>
  <cp:lastModifiedBy>u202u1</cp:lastModifiedBy>
  <cp:lastPrinted>2019-01-28T07:57:49Z</cp:lastPrinted>
  <dcterms:created xsi:type="dcterms:W3CDTF">2016-09-28T01:54:45Z</dcterms:created>
  <dcterms:modified xsi:type="dcterms:W3CDTF">2019-01-28T07:59:39Z</dcterms:modified>
</cp:coreProperties>
</file>